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5120" windowHeight="9285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H253" i="13" s="1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I280" i="13" l="1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43" i="19"/>
  <c r="I51" i="19"/>
  <c r="C43" i="19"/>
  <c r="AD226" i="13" l="1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K71" i="19"/>
  <c r="L71" i="19" s="1"/>
  <c r="AG9" i="13"/>
  <c r="AE21" i="13"/>
  <c r="AF226" i="13"/>
  <c r="AF253" i="13"/>
  <c r="E46" i="19"/>
  <c r="K46" i="19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C66" i="19"/>
  <c r="H26" i="19"/>
  <c r="G46" i="19"/>
  <c r="H32" i="19"/>
  <c r="G52" i="19"/>
  <c r="H51" i="19"/>
  <c r="G71" i="19"/>
  <c r="L43" i="19"/>
  <c r="K63" i="19"/>
  <c r="L46" i="19"/>
  <c r="K66" i="19"/>
  <c r="E69" i="19"/>
  <c r="L32" i="19"/>
  <c r="K52" i="19"/>
  <c r="G49" i="19"/>
  <c r="I55" i="19"/>
  <c r="K57" i="19"/>
  <c r="I80" i="19"/>
  <c r="I74" i="19"/>
  <c r="E72" i="19"/>
  <c r="E51" i="19"/>
  <c r="C58" i="19"/>
  <c r="I48" i="19"/>
  <c r="C54" i="19"/>
  <c r="E57" i="19"/>
  <c r="K60" i="19"/>
  <c r="C48" i="19"/>
  <c r="C55" i="19"/>
  <c r="K75" i="19"/>
  <c r="C71" i="19"/>
  <c r="G63" i="19"/>
  <c r="K91" i="19"/>
  <c r="I45" i="19"/>
  <c r="I46" i="19"/>
  <c r="K69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AJ193" i="13" l="1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AJ251" i="13"/>
  <c r="AJ189" i="13"/>
  <c r="AJ106" i="13"/>
  <c r="AJ50" i="13"/>
  <c r="AJ121" i="13"/>
  <c r="AJ40" i="13"/>
  <c r="AJ19" i="13"/>
  <c r="K74" i="19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6" i="19"/>
  <c r="C86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B72" i="19" l="1"/>
  <c r="A92" i="19"/>
  <c r="G97" i="19"/>
  <c r="B68" i="19"/>
  <c r="A88" i="19"/>
  <c r="AK17" i="13"/>
  <c r="AK160" i="13"/>
  <c r="G94" i="19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A112" i="19" l="1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A128" i="19" l="1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B132" i="19" l="1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48" i="19" l="1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72" i="19" l="1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<sst xmlns="http://schemas.openxmlformats.org/spreadsheetml/2006/main" count="6776" uniqueCount="754">
  <si>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</si>
  <si>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</si>
  <si>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</si>
  <si>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</si>
  <si>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</si>
  <si>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</si>
  <si>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</si>
  <si>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</si>
  <si>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</si>
  <si>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</si>
  <si>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</si>
  <si>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</si>
  <si>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</si>
  <si>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</si>
  <si>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</si>
  <si>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</si>
  <si>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</si>
  <si>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</si>
  <si>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</si>
  <si>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</si>
  <si>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</si>
  <si>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</si>
  <si>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</si>
  <si>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</si>
  <si>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</si>
  <si>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</si>
  <si>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</si>
  <si>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</si>
  <si>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</si>
  <si>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</si>
  <si>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</si>
  <si>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</si>
  <si>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</si>
  <si>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</si>
  <si>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</si>
  <si>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</si>
  <si>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</si>
  <si>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</si>
  <si>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</si>
  <si>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</si>
  <si>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</si>
  <si>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</si>
  <si>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</si>
  <si>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</si>
  <si>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</si>
  <si>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</si>
  <si>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</si>
  <si>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</si>
  <si>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</si>
  <si>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</si>
  <si>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</si>
  <si>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</si>
  <si>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</si>
  <si>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</si>
  <si>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</si>
  <si>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</si>
  <si>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</si>
  <si>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</si>
  <si>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</si>
  <si>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</si>
  <si>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</si>
  <si>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</si>
  <si>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</si>
  <si>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</si>
  <si>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</si>
  <si>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</si>
  <si>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</si>
  <si>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</si>
  <si>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</si>
  <si>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</si>
  <si>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</si>
  <si>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</si>
  <si>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</si>
  <si>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</si>
  <si>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</si>
  <si>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</si>
  <si>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</si>
  <si>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</si>
  <si>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</si>
  <si>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</si>
  <si>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</si>
  <si>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</si>
  <si>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</si>
  <si>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</si>
  <si>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</si>
  <si>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</si>
  <si>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</si>
  <si>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</si>
  <si>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</si>
  <si>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</si>
  <si>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</si>
  <si>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</si>
  <si>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</si>
  <si>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</si>
  <si>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</si>
  <si>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</si>
  <si>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</si>
  <si>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</si>
  <si>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</si>
  <si>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</si>
  <si>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</si>
  <si>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</si>
  <si>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</si>
  <si>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</si>
  <si>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</si>
  <si>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</si>
  <si>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</si>
  <si>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</si>
  <si>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</si>
  <si>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</si>
  <si>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</si>
  <si>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</si>
  <si>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</si>
  <si>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</si>
  <si>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</si>
  <si>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</si>
  <si>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</si>
  <si>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</si>
  <si>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</si>
  <si>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</si>
  <si>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</si>
  <si>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</si>
  <si>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</si>
  <si>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</si>
  <si>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</si>
  <si>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</si>
  <si>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</si>
  <si>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</si>
  <si>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</si>
  <si>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</si>
  <si>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</si>
  <si>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</si>
  <si>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</si>
  <si>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</si>
  <si>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</si>
  <si>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</si>
  <si>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</si>
  <si>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</si>
  <si>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</si>
  <si>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</si>
  <si>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</si>
  <si>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</si>
  <si>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</si>
  <si>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</si>
  <si>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</si>
  <si>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</si>
  <si>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</si>
  <si>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</si>
  <si>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</si>
  <si>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</si>
  <si>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</si>
  <si>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</si>
  <si>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</si>
  <si>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</si>
  <si>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</si>
  <si>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</si>
  <si>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</si>
  <si>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</si>
  <si>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</si>
  <si>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</si>
  <si>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</si>
  <si>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</si>
  <si>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</si>
  <si>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</si>
  <si>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</si>
  <si>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</si>
  <si>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</si>
  <si>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</si>
  <si>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</si>
  <si>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</si>
  <si>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</si>
  <si>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</si>
  <si>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</si>
  <si>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</si>
  <si>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</si>
  <si>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</si>
  <si>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</si>
  <si>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</si>
  <si>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</si>
  <si>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</si>
  <si>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</si>
  <si>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</si>
  <si>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</si>
  <si>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</si>
  <si>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</si>
  <si>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</si>
  <si>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</si>
  <si>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</si>
  <si>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</si>
  <si>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</si>
  <si>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</si>
  <si>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</si>
  <si>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</si>
  <si>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</si>
  <si>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</si>
  <si>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</si>
  <si>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</si>
  <si>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</si>
  <si>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</si>
  <si>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</si>
  <si>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</si>
  <si>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</si>
  <si>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</si>
  <si>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</si>
  <si>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</si>
  <si>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</si>
  <si>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</si>
  <si>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</si>
  <si>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</si>
  <si>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</si>
  <si>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</si>
  <si>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</si>
  <si>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</si>
  <si>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</si>
  <si>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</si>
  <si>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</si>
  <si>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</si>
  <si>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</si>
  <si>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</si>
  <si>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</si>
  <si>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</si>
  <si>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</si>
  <si>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</si>
  <si>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</si>
  <si>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</si>
  <si>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</si>
  <si>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</si>
  <si>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</si>
  <si>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</si>
  <si>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</si>
  <si>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</si>
  <si>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</si>
  <si>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</si>
  <si>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</si>
  <si>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</si>
  <si>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</si>
  <si>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</si>
  <si>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</si>
  <si>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</si>
  <si>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</si>
  <si>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</si>
  <si>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</si>
  <si>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</si>
  <si>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</si>
  <si>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</si>
  <si>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</si>
  <si>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</si>
  <si>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</si>
  <si>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</si>
  <si>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</si>
  <si>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</si>
  <si>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</si>
  <si>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</si>
  <si>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</si>
  <si>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</si>
  <si>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</si>
  <si>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</si>
  <si>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</si>
  <si>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</si>
  <si>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</si>
  <si>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</si>
  <si>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</si>
  <si>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</si>
  <si>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</si>
  <si>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</si>
  <si>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</si>
  <si>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</si>
  <si>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</si>
  <si>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</si>
  <si>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</si>
  <si>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</si>
  <si>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</si>
  <si>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</si>
  <si>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</si>
  <si>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</si>
  <si>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</si>
  <si>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</si>
  <si>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</si>
  <si>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</si>
  <si>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</si>
  <si>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</si>
  <si>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</si>
  <si>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</si>
  <si>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</si>
  <si>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</si>
  <si>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</si>
  <si>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</si>
  <si>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</si>
  <si>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</si>
  <si>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</si>
  <si>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</si>
  <si>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</si>
  <si>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</si>
  <si>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</si>
  <si>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</si>
  <si>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</si>
  <si>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</si>
  <si>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</si>
  <si>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</si>
  <si>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</si>
  <si>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</si>
  <si>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</si>
  <si>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</si>
  <si>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</si>
  <si>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</si>
  <si>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</si>
  <si>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</si>
  <si>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</si>
  <si>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</si>
  <si>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</si>
  <si>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</si>
  <si>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</si>
  <si>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</si>
  <si>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</si>
  <si>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</si>
  <si>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</si>
  <si>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</si>
  <si>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</si>
  <si>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</si>
  <si>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</si>
  <si>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</si>
  <si>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</si>
  <si>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</si>
  <si>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</si>
  <si>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</si>
  <si>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</si>
  <si>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</si>
  <si>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</si>
  <si>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</si>
  <si>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</si>
  <si>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</si>
  <si>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</si>
  <si>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</si>
  <si>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</si>
  <si>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</si>
  <si>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</si>
  <si>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</si>
  <si>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</si>
  <si>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</si>
  <si>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</si>
  <si>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</si>
  <si>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</si>
  <si>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</si>
  <si>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</si>
  <si>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</si>
  <si>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</si>
  <si>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</si>
  <si>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</si>
  <si>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</si>
  <si>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</si>
  <si>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</si>
  <si>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</si>
  <si>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</si>
  <si>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</si>
  <si>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</si>
  <si>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</si>
  <si>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</si>
  <si>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</si>
  <si>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</si>
  <si>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</si>
  <si>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</si>
  <si>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</si>
  <si>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</si>
  <si>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</si>
  <si>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</si>
  <si>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</si>
  <si>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</si>
  <si>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</si>
  <si>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</si>
  <si>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</si>
  <si>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</si>
  <si>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</si>
  <si>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</si>
  <si>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</si>
  <si>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</si>
  <si>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</si>
  <si>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</si>
  <si>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</si>
  <si>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</si>
  <si>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</si>
  <si>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</si>
  <si>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</si>
  <si>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</si>
  <si>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</si>
  <si>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</si>
  <si>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</si>
  <si>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</si>
  <si>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</si>
  <si>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</si>
  <si>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</si>
  <si>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</si>
  <si>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</si>
  <si>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</si>
  <si>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</si>
  <si>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</si>
  <si>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</si>
  <si>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</si>
  <si>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</si>
  <si>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</si>
  <si>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</si>
  <si>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</si>
  <si>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</si>
  <si>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</si>
  <si>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</si>
  <si>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</si>
  <si>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</si>
  <si>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</si>
  <si>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</si>
  <si>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</si>
  <si>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</si>
  <si>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</si>
  <si>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</si>
  <si>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</si>
  <si>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</si>
  <si>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</si>
  <si>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</si>
  <si>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</si>
  <si>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</si>
  <si>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</si>
  <si>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</si>
  <si>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</si>
  <si>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</si>
  <si>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</si>
  <si>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</si>
  <si>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</si>
  <si>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</si>
  <si>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</si>
  <si>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</si>
  <si>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</si>
  <si>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</si>
  <si>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</si>
  <si>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</si>
  <si>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</si>
  <si>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</si>
  <si>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</si>
  <si>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</si>
  <si>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</si>
  <si>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</si>
  <si>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</si>
  <si>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</si>
  <si>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</si>
  <si>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</si>
  <si>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</si>
  <si>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</si>
  <si>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</si>
  <si>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</si>
  <si>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</si>
  <si>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</si>
  <si>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</si>
  <si>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</si>
  <si>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</si>
  <si>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</si>
  <si>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</si>
  <si>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</si>
  <si>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</si>
  <si>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</si>
  <si>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</si>
  <si>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</si>
  <si>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</si>
  <si>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</si>
  <si>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</si>
  <si>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</si>
  <si>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</si>
  <si>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</si>
  <si>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</si>
  <si>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</si>
  <si>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</si>
  <si>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</si>
  <si>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</si>
  <si>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</si>
  <si>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</si>
  <si>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</si>
  <si>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</si>
  <si>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</si>
  <si>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</si>
  <si>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</si>
  <si>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</si>
  <si>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</si>
  <si>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</si>
  <si>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</si>
  <si>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</si>
  <si>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</si>
  <si>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</si>
  <si>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</si>
  <si>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</si>
  <si>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</si>
  <si>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</si>
  <si>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</si>
  <si>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</si>
  <si>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</si>
  <si>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</si>
  <si>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</si>
  <si>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</si>
  <si>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</si>
  <si>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</si>
  <si>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</si>
  <si>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</si>
  <si>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</si>
  <si>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</si>
  <si>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</si>
  <si>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</si>
  <si>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</si>
  <si>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</si>
  <si>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</si>
  <si>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</si>
  <si>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</si>
  <si>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</si>
  <si>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</si>
  <si>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</si>
  <si>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</si>
  <si>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</si>
  <si>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</si>
  <si>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</si>
  <si>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</si>
  <si>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</si>
  <si>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</si>
  <si>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</si>
  <si>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</si>
  <si>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</si>
  <si>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</si>
  <si>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</si>
  <si>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</si>
  <si>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</si>
  <si>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</si>
  <si>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</si>
  <si>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</si>
  <si>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</si>
  <si>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</si>
  <si>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</si>
  <si>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</si>
  <si>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</si>
  <si>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</si>
  <si>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</si>
  <si>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</si>
  <si>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</si>
  <si>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</si>
  <si>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</si>
  <si>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</si>
  <si>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</si>
  <si>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</si>
  <si>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</si>
  <si>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</si>
  <si>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</si>
  <si>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</si>
  <si>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</si>
  <si>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</si>
  <si>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</si>
  <si>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</si>
  <si>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</si>
  <si>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</si>
  <si>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</si>
  <si>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</si>
  <si>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</si>
  <si>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</si>
  <si>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</si>
  <si>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</si>
  <si>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</si>
  <si>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</si>
  <si>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</si>
  <si>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</si>
  <si>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</si>
  <si>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</si>
  <si>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</si>
  <si>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</si>
  <si>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</si>
  <si>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</si>
  <si>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</si>
  <si>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</si>
  <si>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</si>
  <si>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</si>
  <si>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</si>
  <si>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</si>
  <si>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</si>
  <si>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</si>
  <si>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</si>
  <si>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</si>
  <si>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</si>
  <si>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</si>
  <si>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</si>
  <si>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</si>
  <si>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</si>
  <si>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</si>
  <si>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</si>
  <si>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</si>
  <si>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</si>
  <si>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</si>
  <si>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</si>
  <si>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</si>
  <si>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</si>
  <si>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</si>
  <si>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</si>
  <si>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</si>
  <si>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</si>
  <si>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</si>
  <si>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</si>
  <si>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</si>
  <si>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</si>
  <si>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</si>
  <si>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</si>
  <si>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</si>
  <si>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</si>
  <si>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</si>
  <si>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</si>
  <si>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</si>
  <si>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</si>
  <si>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</si>
  <si>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</si>
  <si>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</si>
  <si>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</si>
  <si>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</si>
  <si>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Ｊ</t>
    <phoneticPr fontId="2"/>
  </si>
  <si>
    <t>‐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</si>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</sst>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B247" zoomScale="90" zoomScaleNormal="90" workbookViewId="0">
      <selection activeCell="U285" sqref="U285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3" t="str">
        <f>+IF(B3="","",+B3)</f>
        <v>ヤングホークス</v>
      </c>
      <c r="D2" s="104"/>
      <c r="E2" s="105"/>
      <c r="F2" s="103" t="str">
        <f>+IF(B5="","",+B5)</f>
        <v>礫川</v>
      </c>
      <c r="G2" s="104"/>
      <c r="H2" s="105"/>
      <c r="I2" s="103" t="str">
        <f>+IF(B7="","",+B7)</f>
        <v>オレンジイーグルス</v>
      </c>
      <c r="J2" s="104"/>
      <c r="K2" s="105"/>
      <c r="L2" s="103" t="str">
        <f>+IF(B9="","",+B9)</f>
        <v>ニュー愛宕</v>
      </c>
      <c r="M2" s="104"/>
      <c r="N2" s="105"/>
      <c r="O2" s="103" t="str">
        <f>+IF(B11="","",+B11)</f>
        <v>勝どきＤ・Ｎ・Ｈ</v>
      </c>
      <c r="P2" s="104"/>
      <c r="Q2" s="105"/>
      <c r="R2" s="103" t="str">
        <f>+IF(B13="","",+B13)</f>
        <v>番町エンジェルス</v>
      </c>
      <c r="S2" s="104"/>
      <c r="T2" s="105"/>
      <c r="U2" s="103" t="str">
        <f>+IF(B15="","",+B15)</f>
        <v>フレール</v>
      </c>
      <c r="V2" s="104"/>
      <c r="W2" s="105"/>
      <c r="X2" s="103" t="str">
        <f>+IF(B17="","",+B17)</f>
        <v>本村クラブ</v>
      </c>
      <c r="Y2" s="104"/>
      <c r="Z2" s="105"/>
      <c r="AA2" s="103" t="str">
        <f>+IF(B19="","",+B19)</f>
        <v>カバラホークス</v>
      </c>
      <c r="AB2" s="104"/>
      <c r="AC2" s="105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2">
        <v>1</v>
      </c>
      <c r="B3" s="93" t="str">
        <f>IF(データ２!B2="","",VLOOKUP(A3,データ２!$A$2:$B$180,2))</f>
        <v>ヤングホークス</v>
      </c>
      <c r="C3" s="95" t="s">
        <v>32</v>
      </c>
      <c r="D3" s="96"/>
      <c r="E3" s="97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22" t="s">
        <v>34</v>
      </c>
      <c r="Y3" s="23" t="s">
        <v>33</v>
      </c>
      <c r="Z3" s="24">
        <v>5</v>
      </c>
      <c r="AA3" s="22" t="s">
        <v>34</v>
      </c>
      <c r="AB3" s="23" t="s">
        <v>33</v>
      </c>
      <c r="AC3" s="24">
        <v>1</v>
      </c>
      <c r="AD3" s="101">
        <f>COUNTIF(C3:AC4,"○")</f>
        <v>0</v>
      </c>
      <c r="AE3" s="90">
        <f>COUNTIF(C3:AC4,"●")</f>
        <v>0</v>
      </c>
      <c r="AF3" s="90">
        <f>COUNTIF(C3:AC4,"△")</f>
        <v>0</v>
      </c>
      <c r="AG3" s="90">
        <f t="shared" ref="AG3" si="0">+AD3*3+AF3*1</f>
        <v>0</v>
      </c>
      <c r="AH3" s="90">
        <f>+E4+H4+K4+N4+Q4+T4+W4+Z4+AC4</f>
        <v>0</v>
      </c>
      <c r="AI3" s="90">
        <f>+C4+F4+I4+L4+O4+R4+U4+X4+AA4</f>
        <v>0</v>
      </c>
      <c r="AJ3" s="90">
        <f>+RANK(AG3,$AG$3:$AG$20,0)*100+RANK(AH3,$AH$3:$AH$20,1)*10+RANK(AI3,$AI$3:$AI$20,0)</f>
        <v>314</v>
      </c>
      <c r="AK3" s="90">
        <f>+RANK(AJ3,$AJ$3:$AJ$20,1)</f>
        <v>3</v>
      </c>
    </row>
    <row r="4" spans="1:37" ht="15.95" customHeight="1" x14ac:dyDescent="0.15">
      <c r="A4" s="92"/>
      <c r="B4" s="94"/>
      <c r="C4" s="98"/>
      <c r="D4" s="99"/>
      <c r="E4" s="100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25"/>
      <c r="Y4" s="26" t="s">
        <v>33</v>
      </c>
      <c r="Z4" s="27"/>
      <c r="AA4" s="25"/>
      <c r="AB4" s="26" t="s">
        <v>33</v>
      </c>
      <c r="AC4" s="27"/>
      <c r="AD4" s="102"/>
      <c r="AE4" s="91"/>
      <c r="AF4" s="91"/>
      <c r="AG4" s="91"/>
      <c r="AH4" s="91"/>
      <c r="AI4" s="91"/>
      <c r="AJ4" s="91"/>
      <c r="AK4" s="91"/>
    </row>
    <row r="5" spans="1:37" ht="15.95" customHeight="1" x14ac:dyDescent="0.15">
      <c r="A5" s="92">
        <v>2</v>
      </c>
      <c r="B5" s="93" t="str">
        <f>IF(データ２!B4="","",VLOOKUP(A5,データ２!$A$2:$B$180,2))</f>
        <v>礫川</v>
      </c>
      <c r="C5" s="22" t="s">
        <v>34</v>
      </c>
      <c r="D5" s="23" t="s">
        <v>33</v>
      </c>
      <c r="E5" s="24">
        <v>35</v>
      </c>
      <c r="F5" s="95" t="s">
        <v>32</v>
      </c>
      <c r="G5" s="96"/>
      <c r="H5" s="97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101">
        <f>COUNTIF(C5:AC6,"○")</f>
        <v>0</v>
      </c>
      <c r="AE5" s="90">
        <f>COUNTIF(C5:AC6,"●")</f>
        <v>0</v>
      </c>
      <c r="AF5" s="90">
        <f>COUNTIF(C5:AC6,"△")</f>
        <v>0</v>
      </c>
      <c r="AG5" s="90">
        <f t="shared" ref="AG5" si="1">+AD5*3+AF5*1</f>
        <v>0</v>
      </c>
      <c r="AH5" s="90">
        <f t="shared" ref="AH5" si="2">+E6+H6+K6+N6+Q6+T6+W6+Z6+AC6</f>
        <v>0</v>
      </c>
      <c r="AI5" s="90">
        <f t="shared" ref="AI5" si="3">+C6+F6+I6+L6+O6+R6+U6+X6+AA6</f>
        <v>0</v>
      </c>
      <c r="AJ5" s="90">
        <f t="shared" ref="AJ5" si="4">+RANK(AG5,$AG$3:$AG$20,0)*100+RANK(AH5,$AH$3:$AH$20,1)*10+RANK(AI5,$AI$3:$AI$20,0)</f>
        <v>314</v>
      </c>
      <c r="AK5" s="90">
        <f t="shared" ref="AK5" si="5">+RANK(AJ5,$AJ$3:$AJ$20,1)</f>
        <v>3</v>
      </c>
    </row>
    <row r="6" spans="1:37" ht="15.95" customHeight="1" x14ac:dyDescent="0.15">
      <c r="A6" s="92"/>
      <c r="B6" s="94"/>
      <c r="C6" s="25"/>
      <c r="D6" s="26" t="s">
        <v>33</v>
      </c>
      <c r="E6" s="27"/>
      <c r="F6" s="98"/>
      <c r="G6" s="99"/>
      <c r="H6" s="100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102"/>
      <c r="AE6" s="91"/>
      <c r="AF6" s="91"/>
      <c r="AG6" s="91"/>
      <c r="AH6" s="91"/>
      <c r="AI6" s="91"/>
      <c r="AJ6" s="91"/>
      <c r="AK6" s="91"/>
    </row>
    <row r="7" spans="1:37" ht="15.95" customHeight="1" x14ac:dyDescent="0.15">
      <c r="A7" s="92">
        <v>3</v>
      </c>
      <c r="B7" s="93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5" t="s">
        <v>32</v>
      </c>
      <c r="J7" s="96"/>
      <c r="K7" s="97"/>
      <c r="L7" s="22" t="s">
        <v>34</v>
      </c>
      <c r="M7" s="23" t="s">
        <v>33</v>
      </c>
      <c r="N7" s="24">
        <v>21</v>
      </c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101">
        <f>COUNTIF(C7:AC8,"○")</f>
        <v>0</v>
      </c>
      <c r="AE7" s="90">
        <f>COUNTIF(C7:AC8,"●")</f>
        <v>0</v>
      </c>
      <c r="AF7" s="90">
        <f>COUNTIF(C7:AC8,"△")</f>
        <v>0</v>
      </c>
      <c r="AG7" s="90">
        <f t="shared" ref="AG7" si="6">+AD7*3+AF7*1</f>
        <v>0</v>
      </c>
      <c r="AH7" s="90">
        <f t="shared" ref="AH7" si="7">+E8+H8+K8+N8+Q8+T8+W8+Z8+AC8</f>
        <v>0</v>
      </c>
      <c r="AI7" s="90">
        <f t="shared" ref="AI7" si="8">+C8+F8+I8+L8+O8+R8+U8+X8+AA8</f>
        <v>0</v>
      </c>
      <c r="AJ7" s="90">
        <f t="shared" ref="AJ7" si="9">+RANK(AG7,$AG$3:$AG$20,0)*100+RANK(AH7,$AH$3:$AH$20,1)*10+RANK(AI7,$AI$3:$AI$20,0)</f>
        <v>314</v>
      </c>
      <c r="AK7" s="90">
        <f t="shared" ref="AK7" si="10">+RANK(AJ7,$AJ$3:$AJ$20,1)</f>
        <v>3</v>
      </c>
    </row>
    <row r="8" spans="1:37" ht="15.95" customHeight="1" x14ac:dyDescent="0.15">
      <c r="A8" s="92"/>
      <c r="B8" s="94"/>
      <c r="C8" s="25"/>
      <c r="D8" s="26" t="s">
        <v>33</v>
      </c>
      <c r="E8" s="27"/>
      <c r="F8" s="25"/>
      <c r="G8" s="26" t="s">
        <v>33</v>
      </c>
      <c r="H8" s="27"/>
      <c r="I8" s="98"/>
      <c r="J8" s="99"/>
      <c r="K8" s="100"/>
      <c r="L8" s="25"/>
      <c r="M8" s="26" t="s">
        <v>33</v>
      </c>
      <c r="N8" s="27"/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102"/>
      <c r="AE8" s="91"/>
      <c r="AF8" s="91"/>
      <c r="AG8" s="91"/>
      <c r="AH8" s="91"/>
      <c r="AI8" s="91"/>
      <c r="AJ8" s="91"/>
      <c r="AK8" s="91"/>
    </row>
    <row r="9" spans="1:37" ht="15.95" customHeight="1" x14ac:dyDescent="0.15">
      <c r="A9" s="92">
        <v>4</v>
      </c>
      <c r="B9" s="93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95" t="s">
        <v>32</v>
      </c>
      <c r="M9" s="96"/>
      <c r="N9" s="97"/>
      <c r="O9" s="22" t="s">
        <v>34</v>
      </c>
      <c r="P9" s="23" t="s">
        <v>33</v>
      </c>
      <c r="Q9" s="24">
        <v>8</v>
      </c>
      <c r="R9" s="84"/>
      <c r="S9" s="85"/>
      <c r="T9" s="86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101">
        <f>COUNTIF(C9:AC10,"○")</f>
        <v>0</v>
      </c>
      <c r="AE9" s="90">
        <f>COUNTIF(C9:AC10,"●")</f>
        <v>1</v>
      </c>
      <c r="AF9" s="90">
        <f>COUNTIF(C9:AC10,"△")</f>
        <v>0</v>
      </c>
      <c r="AG9" s="90">
        <f>+AD9*3+AF9*1</f>
        <v>0</v>
      </c>
      <c r="AH9" s="90">
        <f t="shared" ref="AH9" si="11">+E10+H10+K10+N10+Q10+T10+W10+Z10+AC10</f>
        <v>5</v>
      </c>
      <c r="AI9" s="90">
        <f t="shared" ref="AI9" si="12">+C10+F10+I10+L10+O10+R10+U10+X10+AA10</f>
        <v>2</v>
      </c>
      <c r="AJ9" s="90">
        <f t="shared" ref="AJ9" si="13">+RANK(AG9,$AG$3:$AG$20,0)*100+RANK(AH9,$AH$3:$AH$20,1)*10+RANK(AI9,$AI$3:$AI$20,0)</f>
        <v>383</v>
      </c>
      <c r="AK9" s="90">
        <f t="shared" ref="AK9" si="14">+RANK(AJ9,$AJ$3:$AJ$20,1)</f>
        <v>8</v>
      </c>
    </row>
    <row r="10" spans="1:37" ht="15.95" customHeight="1" x14ac:dyDescent="0.15">
      <c r="A10" s="92"/>
      <c r="B10" s="94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98"/>
      <c r="M10" s="99"/>
      <c r="N10" s="100"/>
      <c r="O10" s="25"/>
      <c r="P10" s="26" t="s">
        <v>33</v>
      </c>
      <c r="Q10" s="27"/>
      <c r="R10" s="87">
        <v>2</v>
      </c>
      <c r="S10" s="88" t="s">
        <v>751</v>
      </c>
      <c r="T10" s="89">
        <v>5</v>
      </c>
      <c r="U10" s="25"/>
      <c r="V10" s="26" t="s">
        <v>33</v>
      </c>
      <c r="W10" s="27"/>
      <c r="X10" s="25"/>
      <c r="Y10" s="26" t="s">
        <v>33</v>
      </c>
      <c r="Z10" s="27"/>
      <c r="AA10" s="25"/>
      <c r="AB10" s="26" t="s">
        <v>33</v>
      </c>
      <c r="AC10" s="27"/>
      <c r="AD10" s="102"/>
      <c r="AE10" s="91"/>
      <c r="AF10" s="91"/>
      <c r="AG10" s="91"/>
      <c r="AH10" s="91"/>
      <c r="AI10" s="91"/>
      <c r="AJ10" s="91"/>
      <c r="AK10" s="91"/>
    </row>
    <row r="11" spans="1:37" ht="15.95" customHeight="1" x14ac:dyDescent="0.15">
      <c r="A11" s="92">
        <v>5</v>
      </c>
      <c r="B11" s="93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5" t="s">
        <v>32</v>
      </c>
      <c r="P11" s="96"/>
      <c r="Q11" s="97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22" t="s">
        <v>34</v>
      </c>
      <c r="AB11" s="23" t="s">
        <v>33</v>
      </c>
      <c r="AC11" s="24">
        <v>27</v>
      </c>
      <c r="AD11" s="101">
        <f>COUNTIF(C11:AC12,"○")</f>
        <v>0</v>
      </c>
      <c r="AE11" s="90">
        <f>COUNTIF(C11:AC12,"●")</f>
        <v>0</v>
      </c>
      <c r="AF11" s="90">
        <f>COUNTIF(C11:AC12,"△")</f>
        <v>0</v>
      </c>
      <c r="AG11" s="90">
        <f>+AD11*3+AF11*1</f>
        <v>0</v>
      </c>
      <c r="AH11" s="90">
        <f t="shared" ref="AH11" si="15">+E12+H12+K12+N12+Q12+T12+W12+Z12+AC12</f>
        <v>0</v>
      </c>
      <c r="AI11" s="90">
        <f t="shared" ref="AI11" si="16">+C12+F12+I12+L12+O12+R12+U12+X12+AA12</f>
        <v>0</v>
      </c>
      <c r="AJ11" s="90">
        <f t="shared" ref="AJ11" si="17">+RANK(AG11,$AG$3:$AG$20,0)*100+RANK(AH11,$AH$3:$AH$20,1)*10+RANK(AI11,$AI$3:$AI$20,0)</f>
        <v>314</v>
      </c>
      <c r="AK11" s="90">
        <f t="shared" ref="AK11" si="18">+RANK(AJ11,$AJ$3:$AJ$20,1)</f>
        <v>3</v>
      </c>
    </row>
    <row r="12" spans="1:37" ht="15.95" customHeight="1" x14ac:dyDescent="0.15">
      <c r="A12" s="92"/>
      <c r="B12" s="94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98"/>
      <c r="P12" s="99"/>
      <c r="Q12" s="100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25"/>
      <c r="AB12" s="26" t="s">
        <v>33</v>
      </c>
      <c r="AC12" s="27"/>
      <c r="AD12" s="102"/>
      <c r="AE12" s="91"/>
      <c r="AF12" s="91"/>
      <c r="AG12" s="91"/>
      <c r="AH12" s="91"/>
      <c r="AI12" s="91"/>
      <c r="AJ12" s="91"/>
      <c r="AK12" s="91"/>
    </row>
    <row r="13" spans="1:37" ht="15.95" customHeight="1" x14ac:dyDescent="0.15">
      <c r="A13" s="92">
        <v>6</v>
      </c>
      <c r="B13" s="93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8"/>
      <c r="M13" s="79"/>
      <c r="N13" s="80"/>
      <c r="O13" s="22" t="s">
        <v>34</v>
      </c>
      <c r="P13" s="23" t="s">
        <v>33</v>
      </c>
      <c r="Q13" s="24">
        <v>12</v>
      </c>
      <c r="R13" s="95" t="s">
        <v>32</v>
      </c>
      <c r="S13" s="96"/>
      <c r="T13" s="97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1">
        <f>COUNTIF(C13:AC14,"○")</f>
        <v>1</v>
      </c>
      <c r="AE13" s="90">
        <f>COUNTIF(C13:AC14,"●")</f>
        <v>0</v>
      </c>
      <c r="AF13" s="90">
        <f>COUNTIF(C13:AC14,"△")</f>
        <v>0</v>
      </c>
      <c r="AG13" s="90">
        <f>+AD13*3+AF13*1</f>
        <v>3</v>
      </c>
      <c r="AH13" s="90">
        <f t="shared" ref="AH13" si="19">+E14+H14+K14+N14+Q14+T14+W14+Z14+AC14</f>
        <v>2</v>
      </c>
      <c r="AI13" s="90">
        <f t="shared" ref="AI13" si="20">+C14+F14+I14+L14+O14+R14+U14+X14+AA14</f>
        <v>5</v>
      </c>
      <c r="AJ13" s="90">
        <f t="shared" ref="AJ13" si="21">+RANK(AG13,$AG$3:$AG$20,0)*100+RANK(AH13,$AH$3:$AH$20,1)*10+RANK(AI13,$AI$3:$AI$20,0)</f>
        <v>172</v>
      </c>
      <c r="AK13" s="90">
        <f t="shared" ref="AK13" si="22">+RANK(AJ13,$AJ$3:$AJ$20,1)</f>
        <v>2</v>
      </c>
    </row>
    <row r="14" spans="1:37" ht="15.95" customHeight="1" x14ac:dyDescent="0.15">
      <c r="A14" s="92"/>
      <c r="B14" s="94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81">
        <v>5</v>
      </c>
      <c r="M14" s="82" t="s">
        <v>750</v>
      </c>
      <c r="N14" s="83">
        <v>2</v>
      </c>
      <c r="O14" s="25"/>
      <c r="P14" s="26" t="s">
        <v>33</v>
      </c>
      <c r="Q14" s="27"/>
      <c r="R14" s="98"/>
      <c r="S14" s="99"/>
      <c r="T14" s="100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2"/>
      <c r="AE14" s="91"/>
      <c r="AF14" s="91"/>
      <c r="AG14" s="91"/>
      <c r="AH14" s="91"/>
      <c r="AI14" s="91"/>
      <c r="AJ14" s="91"/>
      <c r="AK14" s="91"/>
    </row>
    <row r="15" spans="1:37" ht="15.95" customHeight="1" x14ac:dyDescent="0.15">
      <c r="A15" s="92">
        <v>7</v>
      </c>
      <c r="B15" s="93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5" t="s">
        <v>32</v>
      </c>
      <c r="V15" s="96"/>
      <c r="W15" s="97"/>
      <c r="X15" s="22" t="s">
        <v>34</v>
      </c>
      <c r="Y15" s="23" t="s">
        <v>33</v>
      </c>
      <c r="Z15" s="24">
        <v>32</v>
      </c>
      <c r="AA15" s="78"/>
      <c r="AB15" s="79"/>
      <c r="AC15" s="80"/>
      <c r="AD15" s="101">
        <f>COUNTIF(C15:AC16,"○")</f>
        <v>1</v>
      </c>
      <c r="AE15" s="90">
        <f>COUNTIF(C15:AC16,"●")</f>
        <v>0</v>
      </c>
      <c r="AF15" s="90">
        <f>COUNTIF(C15:AC16,"△")</f>
        <v>0</v>
      </c>
      <c r="AG15" s="90">
        <f>+AD15*3+AF15*1</f>
        <v>3</v>
      </c>
      <c r="AH15" s="90">
        <f t="shared" ref="AH15" si="23">+E16+H16+K16+N16+Q16+T16+W16+Z16+AC16</f>
        <v>0</v>
      </c>
      <c r="AI15" s="90">
        <f t="shared" ref="AI15" si="24">+C16+F16+I16+L16+O16+R16+U16+X16+AA16</f>
        <v>19</v>
      </c>
      <c r="AJ15" s="90">
        <f t="shared" ref="AJ15" si="25">+RANK(AG15,$AG$3:$AG$20,0)*100+RANK(AH15,$AH$3:$AH$20,1)*10+RANK(AI15,$AI$3:$AI$20,0)</f>
        <v>111</v>
      </c>
      <c r="AK15" s="90">
        <f t="shared" ref="AK15" si="26">+RANK(AJ15,$AJ$3:$AJ$20,1)</f>
        <v>1</v>
      </c>
    </row>
    <row r="16" spans="1:37" ht="15.95" customHeight="1" x14ac:dyDescent="0.15">
      <c r="A16" s="92"/>
      <c r="B16" s="94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98"/>
      <c r="V16" s="99"/>
      <c r="W16" s="100"/>
      <c r="X16" s="25"/>
      <c r="Y16" s="26" t="s">
        <v>33</v>
      </c>
      <c r="Z16" s="27"/>
      <c r="AA16" s="81">
        <v>19</v>
      </c>
      <c r="AB16" s="82" t="s">
        <v>750</v>
      </c>
      <c r="AC16" s="83">
        <v>0</v>
      </c>
      <c r="AD16" s="102"/>
      <c r="AE16" s="91"/>
      <c r="AF16" s="91"/>
      <c r="AG16" s="91"/>
      <c r="AH16" s="91"/>
      <c r="AI16" s="91"/>
      <c r="AJ16" s="91"/>
      <c r="AK16" s="91"/>
    </row>
    <row r="17" spans="1:37" ht="15.95" customHeight="1" x14ac:dyDescent="0.15">
      <c r="A17" s="92">
        <v>8</v>
      </c>
      <c r="B17" s="93" t="str">
        <f>IF(データ２!B16="","",VLOOKUP(A17,データ２!$A$2:$B$180,2))</f>
        <v>本村クラブ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5" t="s">
        <v>32</v>
      </c>
      <c r="Y17" s="96"/>
      <c r="Z17" s="97"/>
      <c r="AA17" s="22" t="s">
        <v>34</v>
      </c>
      <c r="AB17" s="23" t="s">
        <v>33</v>
      </c>
      <c r="AC17" s="24">
        <v>36</v>
      </c>
      <c r="AD17" s="101">
        <f>COUNTIF(C17:AC18,"○")</f>
        <v>0</v>
      </c>
      <c r="AE17" s="90">
        <f>COUNTIF(C17:AC18,"●")</f>
        <v>0</v>
      </c>
      <c r="AF17" s="90">
        <f>COUNTIF(C17:AC18,"△")</f>
        <v>0</v>
      </c>
      <c r="AG17" s="90">
        <f>+AD17*3+AF17*1</f>
        <v>0</v>
      </c>
      <c r="AH17" s="90">
        <f t="shared" ref="AH17" si="27">+E18+H18+K18+N18+Q18+T18+W18+Z18+AC18</f>
        <v>0</v>
      </c>
      <c r="AI17" s="90">
        <f t="shared" ref="AI17" si="28">+C18+F18+I18+L18+O18+R18+U18+X18+AA18</f>
        <v>0</v>
      </c>
      <c r="AJ17" s="90">
        <f t="shared" ref="AJ17" si="29">+RANK(AG17,$AG$3:$AG$20,0)*100+RANK(AH17,$AH$3:$AH$20,1)*10+RANK(AI17,$AI$3:$AI$20,0)</f>
        <v>314</v>
      </c>
      <c r="AK17" s="90">
        <f t="shared" ref="AK17" si="30">+RANK(AJ17,$AJ$3:$AJ$20,1)</f>
        <v>3</v>
      </c>
    </row>
    <row r="18" spans="1:37" ht="15.95" customHeight="1" x14ac:dyDescent="0.15">
      <c r="A18" s="92"/>
      <c r="B18" s="94"/>
      <c r="C18" s="25"/>
      <c r="D18" s="26" t="s">
        <v>33</v>
      </c>
      <c r="E18" s="27"/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98"/>
      <c r="Y18" s="99"/>
      <c r="Z18" s="100"/>
      <c r="AA18" s="25"/>
      <c r="AB18" s="26" t="s">
        <v>33</v>
      </c>
      <c r="AC18" s="27"/>
      <c r="AD18" s="102"/>
      <c r="AE18" s="91"/>
      <c r="AF18" s="91"/>
      <c r="AG18" s="91"/>
      <c r="AH18" s="91"/>
      <c r="AI18" s="91"/>
      <c r="AJ18" s="91"/>
      <c r="AK18" s="91"/>
    </row>
    <row r="19" spans="1:37" ht="15.95" customHeight="1" x14ac:dyDescent="0.15">
      <c r="A19" s="92">
        <v>9</v>
      </c>
      <c r="B19" s="93" t="str">
        <f>IF(データ２!B18="","",VLOOKUP(A19,データ２!$A$2:$B$180,2))</f>
        <v>カバラホークス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84"/>
      <c r="V19" s="85"/>
      <c r="W19" s="86"/>
      <c r="X19" s="22" t="s">
        <v>34</v>
      </c>
      <c r="Y19" s="23" t="s">
        <v>33</v>
      </c>
      <c r="Z19" s="24">
        <v>36</v>
      </c>
      <c r="AA19" s="95" t="s">
        <v>32</v>
      </c>
      <c r="AB19" s="96"/>
      <c r="AC19" s="97"/>
      <c r="AD19" s="101">
        <f>COUNTIF(C19:AC20,"○")</f>
        <v>0</v>
      </c>
      <c r="AE19" s="90">
        <f>COUNTIF(C19:AC20,"●")</f>
        <v>1</v>
      </c>
      <c r="AF19" s="90">
        <f>COUNTIF(C19:AC20,"△")</f>
        <v>0</v>
      </c>
      <c r="AG19" s="90">
        <f>+AD19*3+AF19*1</f>
        <v>0</v>
      </c>
      <c r="AH19" s="90">
        <f t="shared" ref="AH19" si="31">+E20+H20+K20+N20+Q20+T20+W20+Z20+AC20</f>
        <v>19</v>
      </c>
      <c r="AI19" s="90">
        <f t="shared" ref="AI19" si="32">+C20+F20+I20+L20+O20+R20+U20+X20+AA20</f>
        <v>0</v>
      </c>
      <c r="AJ19" s="90">
        <f t="shared" ref="AJ19" si="33">+RANK(AG19,$AG$3:$AG$20,0)*100+RANK(AH19,$AH$3:$AH$20,1)*10+RANK(AI19,$AI$3:$AI$20,0)</f>
        <v>394</v>
      </c>
      <c r="AK19" s="90">
        <f t="shared" ref="AK19" si="34">+RANK(AJ19,$AJ$3:$AJ$20,1)</f>
        <v>9</v>
      </c>
    </row>
    <row r="20" spans="1:37" ht="15.95" customHeight="1" x14ac:dyDescent="0.15">
      <c r="A20" s="92"/>
      <c r="B20" s="94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25"/>
      <c r="P20" s="26" t="s">
        <v>33</v>
      </c>
      <c r="Q20" s="27"/>
      <c r="R20" s="25"/>
      <c r="S20" s="26" t="s">
        <v>33</v>
      </c>
      <c r="T20" s="27"/>
      <c r="U20" s="87">
        <v>0</v>
      </c>
      <c r="V20" s="88" t="s">
        <v>751</v>
      </c>
      <c r="W20" s="89">
        <v>19</v>
      </c>
      <c r="X20" s="25"/>
      <c r="Y20" s="26" t="s">
        <v>33</v>
      </c>
      <c r="Z20" s="27"/>
      <c r="AA20" s="98"/>
      <c r="AB20" s="99"/>
      <c r="AC20" s="100"/>
      <c r="AD20" s="102"/>
      <c r="AE20" s="91"/>
      <c r="AF20" s="91"/>
      <c r="AG20" s="91"/>
      <c r="AH20" s="91"/>
      <c r="AI20" s="91"/>
      <c r="AJ20" s="91"/>
      <c r="AK20" s="91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</v>
      </c>
      <c r="AE21" s="16">
        <f>SUM(AE3:AE20)</f>
        <v>2</v>
      </c>
      <c r="AF21" s="16">
        <f>SUM(AF3:AF20)</f>
        <v>0</v>
      </c>
      <c r="AH21" s="16">
        <f>SUM(AH3:AH20)</f>
        <v>26</v>
      </c>
      <c r="AI21" s="16">
        <f>SUM(AI3:AI20)</f>
        <v>26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3" t="str">
        <f>+IF(B34="","",+B34)</f>
        <v>レッドサンズ</v>
      </c>
      <c r="D33" s="104"/>
      <c r="E33" s="105"/>
      <c r="F33" s="103" t="str">
        <f>+IF(B36="","",+B36)</f>
        <v>中目黒イーグルス</v>
      </c>
      <c r="G33" s="104"/>
      <c r="H33" s="105"/>
      <c r="I33" s="103" t="str">
        <f>+IF(B38="","",+B38)</f>
        <v>戸越イーグルス</v>
      </c>
      <c r="J33" s="104"/>
      <c r="K33" s="105"/>
      <c r="L33" s="103" t="str">
        <f>+IF(B40="","",+B40)</f>
        <v>深川ジャイアンツ</v>
      </c>
      <c r="M33" s="104"/>
      <c r="N33" s="105"/>
      <c r="O33" s="103" t="str">
        <f>+IF(B42="","",+B42)</f>
        <v>桃五少年野球クラブ</v>
      </c>
      <c r="P33" s="104"/>
      <c r="Q33" s="105"/>
      <c r="R33" s="103" t="str">
        <f>+IF(B44="","",+B44)</f>
        <v>レッドシャークス</v>
      </c>
      <c r="S33" s="104"/>
      <c r="T33" s="105"/>
      <c r="U33" s="103" t="str">
        <f>+IF(B46="","",+B46)</f>
        <v>竹仲</v>
      </c>
      <c r="V33" s="104"/>
      <c r="W33" s="105"/>
      <c r="X33" s="103" t="str">
        <f>+IF(B48="","",+B48)</f>
        <v>大森ファイターズ</v>
      </c>
      <c r="Y33" s="104"/>
      <c r="Z33" s="105"/>
      <c r="AA33" s="103" t="str">
        <f>+IF(B50="","",+B50)</f>
        <v>有馬スワローズ</v>
      </c>
      <c r="AB33" s="104"/>
      <c r="AC33" s="105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2">
        <v>10</v>
      </c>
      <c r="B34" s="93" t="str">
        <f>IF(データ２!B20="","",VLOOKUP(A34,データ２!$A$2:$B$180,2))</f>
        <v>レッドサンズ</v>
      </c>
      <c r="C34" s="95" t="s">
        <v>32</v>
      </c>
      <c r="D34" s="96"/>
      <c r="E34" s="97"/>
      <c r="F34" s="22" t="s">
        <v>290</v>
      </c>
      <c r="G34" s="23" t="s">
        <v>33</v>
      </c>
      <c r="H34" s="24">
        <v>35</v>
      </c>
      <c r="I34" s="22" t="s">
        <v>290</v>
      </c>
      <c r="J34" s="23" t="s">
        <v>33</v>
      </c>
      <c r="K34" s="24">
        <v>33</v>
      </c>
      <c r="L34" s="22" t="s">
        <v>290</v>
      </c>
      <c r="M34" s="23" t="s">
        <v>33</v>
      </c>
      <c r="N34" s="24">
        <v>29</v>
      </c>
      <c r="O34" s="22" t="s">
        <v>290</v>
      </c>
      <c r="P34" s="23" t="s">
        <v>33</v>
      </c>
      <c r="Q34" s="24">
        <v>25</v>
      </c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22" t="s">
        <v>290</v>
      </c>
      <c r="Y34" s="23" t="s">
        <v>33</v>
      </c>
      <c r="Z34" s="24">
        <v>5</v>
      </c>
      <c r="AA34" s="127"/>
      <c r="AB34" s="128"/>
      <c r="AC34" s="129"/>
      <c r="AD34" s="101">
        <f>COUNTIF(C34:AC35,"○")</f>
        <v>0</v>
      </c>
      <c r="AE34" s="90">
        <f>COUNTIF(C34:AC35,"●")</f>
        <v>0</v>
      </c>
      <c r="AF34" s="90">
        <f>COUNTIF(C34:AC35,"△")</f>
        <v>1</v>
      </c>
      <c r="AG34" s="90">
        <f>+AD34*3+AF34*1</f>
        <v>1</v>
      </c>
      <c r="AH34" s="90">
        <f>+E35+H35+K35+N35+Q35+T35+W35+Z35+AC35</f>
        <v>5</v>
      </c>
      <c r="AI34" s="90">
        <f>+C35+F35+I35+L35+O35+R35+U35+X35+AA35</f>
        <v>5</v>
      </c>
      <c r="AJ34" s="90">
        <f>+RANK(AG34,$AG$34:$AG$51,0)*100+RANK(AH34,$AH$34:$AH$51,1)*10+RANK(AI34,$AI$34:$AI$51,0)</f>
        <v>363</v>
      </c>
      <c r="AK34" s="90">
        <f>+RANK(AJ34,$AJ$34:$AJ$51,1)</f>
        <v>3</v>
      </c>
    </row>
    <row r="35" spans="1:37" ht="15.95" customHeight="1" x14ac:dyDescent="0.15">
      <c r="A35" s="92"/>
      <c r="B35" s="94"/>
      <c r="C35" s="98"/>
      <c r="D35" s="99"/>
      <c r="E35" s="100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25"/>
      <c r="P35" s="26" t="s">
        <v>33</v>
      </c>
      <c r="Q35" s="27"/>
      <c r="R35" s="25"/>
      <c r="S35" s="26" t="s">
        <v>33</v>
      </c>
      <c r="T35" s="27"/>
      <c r="U35" s="25"/>
      <c r="V35" s="26" t="s">
        <v>33</v>
      </c>
      <c r="W35" s="27"/>
      <c r="X35" s="25"/>
      <c r="Y35" s="26" t="s">
        <v>33</v>
      </c>
      <c r="Z35" s="27"/>
      <c r="AA35" s="130">
        <v>5</v>
      </c>
      <c r="AB35" s="131" t="s">
        <v>752</v>
      </c>
      <c r="AC35" s="132">
        <v>5</v>
      </c>
      <c r="AD35" s="102"/>
      <c r="AE35" s="91"/>
      <c r="AF35" s="91"/>
      <c r="AG35" s="91"/>
      <c r="AH35" s="91"/>
      <c r="AI35" s="91"/>
      <c r="AJ35" s="91"/>
      <c r="AK35" s="91"/>
    </row>
    <row r="36" spans="1:37" ht="15.95" customHeight="1" x14ac:dyDescent="0.15">
      <c r="A36" s="92">
        <v>11</v>
      </c>
      <c r="B36" s="93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5" t="s">
        <v>32</v>
      </c>
      <c r="G36" s="96"/>
      <c r="H36" s="97"/>
      <c r="I36" s="22" t="s">
        <v>290</v>
      </c>
      <c r="J36" s="23" t="s">
        <v>33</v>
      </c>
      <c r="K36" s="24">
        <v>30</v>
      </c>
      <c r="L36" s="84"/>
      <c r="M36" s="85"/>
      <c r="N36" s="86"/>
      <c r="O36" s="78"/>
      <c r="P36" s="79"/>
      <c r="Q36" s="80"/>
      <c r="R36" s="22" t="s">
        <v>290</v>
      </c>
      <c r="S36" s="23" t="s">
        <v>33</v>
      </c>
      <c r="T36" s="24">
        <v>14</v>
      </c>
      <c r="U36" s="22" t="s">
        <v>290</v>
      </c>
      <c r="V36" s="23" t="s">
        <v>33</v>
      </c>
      <c r="W36" s="24">
        <v>6</v>
      </c>
      <c r="X36" s="22" t="s">
        <v>290</v>
      </c>
      <c r="Y36" s="23" t="s">
        <v>33</v>
      </c>
      <c r="Z36" s="24">
        <v>2</v>
      </c>
      <c r="AA36" s="22" t="s">
        <v>290</v>
      </c>
      <c r="AB36" s="23" t="s">
        <v>33</v>
      </c>
      <c r="AC36" s="24">
        <v>9</v>
      </c>
      <c r="AD36" s="101">
        <f>COUNTIF(C36:AC37,"○")</f>
        <v>1</v>
      </c>
      <c r="AE36" s="90">
        <f>COUNTIF(C36:AC37,"●")</f>
        <v>1</v>
      </c>
      <c r="AF36" s="90">
        <f>COUNTIF(C36:AC37,"△")</f>
        <v>0</v>
      </c>
      <c r="AG36" s="90">
        <f>+AD36*3+AF36*1</f>
        <v>3</v>
      </c>
      <c r="AH36" s="90">
        <f t="shared" ref="AH36" si="35">+E37+H37+K37+N37+Q37+T37+W37+Z37+AC37</f>
        <v>20</v>
      </c>
      <c r="AI36" s="90">
        <f t="shared" ref="AI36" si="36">+C37+F37+I37+L37+O37+R37+U37+X37+AA37</f>
        <v>7</v>
      </c>
      <c r="AJ36" s="90">
        <f t="shared" ref="AJ36" si="37">+RANK(AG36,$AG$34:$AG$51,0)*100+RANK(AH36,$AH$34:$AH$51,1)*10+RANK(AI36,$AI$34:$AI$51,0)</f>
        <v>192</v>
      </c>
      <c r="AK36" s="90">
        <f t="shared" ref="AK36" si="38">+RANK(AJ36,$AJ$34:$AJ$51,1)</f>
        <v>2</v>
      </c>
    </row>
    <row r="37" spans="1:37" ht="15.95" customHeight="1" x14ac:dyDescent="0.15">
      <c r="A37" s="92"/>
      <c r="B37" s="94"/>
      <c r="C37" s="25"/>
      <c r="D37" s="26" t="s">
        <v>33</v>
      </c>
      <c r="E37" s="27"/>
      <c r="F37" s="98"/>
      <c r="G37" s="99"/>
      <c r="H37" s="100"/>
      <c r="I37" s="25"/>
      <c r="J37" s="26" t="s">
        <v>33</v>
      </c>
      <c r="K37" s="27"/>
      <c r="L37" s="87">
        <v>0</v>
      </c>
      <c r="M37" s="88" t="s">
        <v>751</v>
      </c>
      <c r="N37" s="89">
        <v>17</v>
      </c>
      <c r="O37" s="81">
        <v>7</v>
      </c>
      <c r="P37" s="82" t="s">
        <v>750</v>
      </c>
      <c r="Q37" s="83">
        <v>3</v>
      </c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25"/>
      <c r="AB37" s="26" t="s">
        <v>33</v>
      </c>
      <c r="AC37" s="27"/>
      <c r="AD37" s="102"/>
      <c r="AE37" s="91"/>
      <c r="AF37" s="91"/>
      <c r="AG37" s="91"/>
      <c r="AH37" s="91"/>
      <c r="AI37" s="91"/>
      <c r="AJ37" s="91"/>
      <c r="AK37" s="91"/>
    </row>
    <row r="38" spans="1:37" ht="15.95" customHeight="1" x14ac:dyDescent="0.15">
      <c r="A38" s="92">
        <v>12</v>
      </c>
      <c r="B38" s="93" t="str">
        <f>IF(データ２!B24="","",VLOOKUP(A38,データ２!$A$2:$B$180,2))</f>
        <v>戸越イーグルス</v>
      </c>
      <c r="C38" s="22" t="s">
        <v>290</v>
      </c>
      <c r="D38" s="23" t="s">
        <v>33</v>
      </c>
      <c r="E38" s="24">
        <v>33</v>
      </c>
      <c r="F38" s="22" t="s">
        <v>290</v>
      </c>
      <c r="G38" s="23" t="s">
        <v>33</v>
      </c>
      <c r="H38" s="24">
        <v>30</v>
      </c>
      <c r="I38" s="95" t="s">
        <v>32</v>
      </c>
      <c r="J38" s="96"/>
      <c r="K38" s="97"/>
      <c r="L38" s="22" t="s">
        <v>290</v>
      </c>
      <c r="M38" s="23" t="s">
        <v>33</v>
      </c>
      <c r="N38" s="24">
        <v>21</v>
      </c>
      <c r="O38" s="22" t="s">
        <v>290</v>
      </c>
      <c r="P38" s="23" t="s">
        <v>33</v>
      </c>
      <c r="Q38" s="24">
        <v>15</v>
      </c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22" t="s">
        <v>290</v>
      </c>
      <c r="Y38" s="23" t="s">
        <v>33</v>
      </c>
      <c r="Z38" s="24">
        <v>10</v>
      </c>
      <c r="AA38" s="22" t="s">
        <v>290</v>
      </c>
      <c r="AB38" s="23" t="s">
        <v>33</v>
      </c>
      <c r="AC38" s="24">
        <v>16</v>
      </c>
      <c r="AD38" s="101">
        <f>COUNTIF(C38:AC39,"○")</f>
        <v>0</v>
      </c>
      <c r="AE38" s="90">
        <f>COUNTIF(C38:AC39,"●")</f>
        <v>0</v>
      </c>
      <c r="AF38" s="90">
        <f>COUNTIF(C38:AC39,"△")</f>
        <v>0</v>
      </c>
      <c r="AG38" s="90">
        <f>+AD38*3+AF38*1</f>
        <v>0</v>
      </c>
      <c r="AH38" s="90">
        <f t="shared" ref="AH38" si="39">+E39+H39+K39+N39+Q39+T39+W39+Z39+AC39</f>
        <v>0</v>
      </c>
      <c r="AI38" s="90">
        <f t="shared" ref="AI38" si="40">+C39+F39+I39+L39+O39+R39+U39+X39+AA39</f>
        <v>0</v>
      </c>
      <c r="AJ38" s="90">
        <f t="shared" ref="AJ38" si="41">+RANK(AG38,$AG$34:$AG$51,0)*100+RANK(AH38,$AH$34:$AH$51,1)*10+RANK(AI38,$AI$34:$AI$51,0)</f>
        <v>516</v>
      </c>
      <c r="AK38" s="90">
        <f t="shared" ref="AK38" si="42">+RANK(AJ38,$AJ$34:$AJ$51,1)</f>
        <v>5</v>
      </c>
    </row>
    <row r="39" spans="1:37" ht="15.95" customHeight="1" x14ac:dyDescent="0.15">
      <c r="A39" s="92"/>
      <c r="B39" s="94"/>
      <c r="C39" s="25"/>
      <c r="D39" s="26" t="s">
        <v>33</v>
      </c>
      <c r="E39" s="27"/>
      <c r="F39" s="25"/>
      <c r="G39" s="26" t="s">
        <v>33</v>
      </c>
      <c r="H39" s="27"/>
      <c r="I39" s="98"/>
      <c r="J39" s="99"/>
      <c r="K39" s="100"/>
      <c r="L39" s="25"/>
      <c r="M39" s="26" t="s">
        <v>33</v>
      </c>
      <c r="N39" s="27"/>
      <c r="O39" s="25"/>
      <c r="P39" s="26" t="s">
        <v>33</v>
      </c>
      <c r="Q39" s="27"/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2"/>
      <c r="AE39" s="91"/>
      <c r="AF39" s="91"/>
      <c r="AG39" s="91"/>
      <c r="AH39" s="91"/>
      <c r="AI39" s="91"/>
      <c r="AJ39" s="91"/>
      <c r="AK39" s="91"/>
    </row>
    <row r="40" spans="1:37" ht="15.95" customHeight="1" x14ac:dyDescent="0.15">
      <c r="A40" s="92">
        <v>13</v>
      </c>
      <c r="B40" s="93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8"/>
      <c r="G40" s="79"/>
      <c r="H40" s="80"/>
      <c r="I40" s="22" t="s">
        <v>290</v>
      </c>
      <c r="J40" s="23" t="s">
        <v>33</v>
      </c>
      <c r="K40" s="24">
        <v>21</v>
      </c>
      <c r="L40" s="95" t="s">
        <v>32</v>
      </c>
      <c r="M40" s="96"/>
      <c r="N40" s="97"/>
      <c r="O40" s="22" t="s">
        <v>290</v>
      </c>
      <c r="P40" s="23" t="s">
        <v>33</v>
      </c>
      <c r="Q40" s="24">
        <v>8</v>
      </c>
      <c r="R40" s="22" t="s">
        <v>290</v>
      </c>
      <c r="S40" s="23" t="s">
        <v>33</v>
      </c>
      <c r="T40" s="24">
        <v>4</v>
      </c>
      <c r="U40" s="22" t="s">
        <v>290</v>
      </c>
      <c r="V40" s="23" t="s">
        <v>33</v>
      </c>
      <c r="W40" s="24">
        <v>11</v>
      </c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1">
        <f>COUNTIF(C40:AC41,"○")</f>
        <v>1</v>
      </c>
      <c r="AE40" s="90">
        <f>COUNTIF(C40:AC41,"●")</f>
        <v>0</v>
      </c>
      <c r="AF40" s="90">
        <f>COUNTIF(C40:AC41,"△")</f>
        <v>0</v>
      </c>
      <c r="AG40" s="90">
        <f>+AD40*3+AF40*1</f>
        <v>3</v>
      </c>
      <c r="AH40" s="90">
        <f t="shared" ref="AH40" si="43">+E41+H41+K41+N41+Q41+T41+W41+Z41+AC41</f>
        <v>0</v>
      </c>
      <c r="AI40" s="90">
        <f t="shared" ref="AI40" si="44">+C41+F41+I41+L41+O41+R41+U41+X41+AA41</f>
        <v>17</v>
      </c>
      <c r="AJ40" s="90">
        <f t="shared" ref="AJ40" si="45">+RANK(AG40,$AG$34:$AG$51,0)*100+RANK(AH40,$AH$34:$AH$51,1)*10+RANK(AI40,$AI$34:$AI$51,0)</f>
        <v>111</v>
      </c>
      <c r="AK40" s="90">
        <f t="shared" ref="AK40" si="46">+RANK(AJ40,$AJ$34:$AJ$51,1)</f>
        <v>1</v>
      </c>
    </row>
    <row r="41" spans="1:37" ht="15.95" customHeight="1" x14ac:dyDescent="0.15">
      <c r="A41" s="92"/>
      <c r="B41" s="94"/>
      <c r="C41" s="25"/>
      <c r="D41" s="26" t="s">
        <v>33</v>
      </c>
      <c r="E41" s="27"/>
      <c r="F41" s="81">
        <v>17</v>
      </c>
      <c r="G41" s="82" t="s">
        <v>750</v>
      </c>
      <c r="H41" s="83">
        <v>0</v>
      </c>
      <c r="I41" s="25"/>
      <c r="J41" s="26" t="s">
        <v>33</v>
      </c>
      <c r="K41" s="27"/>
      <c r="L41" s="98"/>
      <c r="M41" s="99"/>
      <c r="N41" s="100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2"/>
      <c r="AE41" s="91"/>
      <c r="AF41" s="91"/>
      <c r="AG41" s="91"/>
      <c r="AH41" s="91"/>
      <c r="AI41" s="91"/>
      <c r="AJ41" s="91"/>
      <c r="AK41" s="91"/>
    </row>
    <row r="42" spans="1:37" ht="15.95" customHeight="1" x14ac:dyDescent="0.15">
      <c r="A42" s="92">
        <v>14</v>
      </c>
      <c r="B42" s="93" t="str">
        <f>IF(データ２!B28="","",VLOOKUP(A42,データ２!$A$2:$B$180,2))</f>
        <v>桃五少年野球クラブ</v>
      </c>
      <c r="C42" s="22" t="s">
        <v>290</v>
      </c>
      <c r="D42" s="23" t="s">
        <v>33</v>
      </c>
      <c r="E42" s="24">
        <v>25</v>
      </c>
      <c r="F42" s="84"/>
      <c r="G42" s="85"/>
      <c r="H42" s="86"/>
      <c r="I42" s="22" t="s">
        <v>290</v>
      </c>
      <c r="J42" s="23" t="s">
        <v>33</v>
      </c>
      <c r="K42" s="24">
        <v>15</v>
      </c>
      <c r="L42" s="22" t="s">
        <v>290</v>
      </c>
      <c r="M42" s="23" t="s">
        <v>33</v>
      </c>
      <c r="N42" s="24">
        <v>8</v>
      </c>
      <c r="O42" s="95" t="s">
        <v>32</v>
      </c>
      <c r="P42" s="96"/>
      <c r="Q42" s="97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22" t="s">
        <v>290</v>
      </c>
      <c r="AB42" s="23" t="s">
        <v>33</v>
      </c>
      <c r="AC42" s="24">
        <v>27</v>
      </c>
      <c r="AD42" s="101">
        <f>COUNTIF(C42:AC43,"○")</f>
        <v>0</v>
      </c>
      <c r="AE42" s="90">
        <f>COUNTIF(C42:AC43,"●")</f>
        <v>1</v>
      </c>
      <c r="AF42" s="90">
        <f>COUNTIF(C42:AC43,"△")</f>
        <v>0</v>
      </c>
      <c r="AG42" s="90">
        <f>+AD42*3+AF42*1</f>
        <v>0</v>
      </c>
      <c r="AH42" s="90">
        <f t="shared" ref="AH42" si="47">+E43+H43+K43+N43+Q43+T43+W43+Z43+AC43</f>
        <v>7</v>
      </c>
      <c r="AI42" s="90">
        <f t="shared" ref="AI42" si="48">+C43+F43+I43+L43+O43+R43+U43+X43+AA43</f>
        <v>3</v>
      </c>
      <c r="AJ42" s="90">
        <f t="shared" ref="AJ42" si="49">+RANK(AG42,$AG$34:$AG$51,0)*100+RANK(AH42,$AH$34:$AH$51,1)*10+RANK(AI42,$AI$34:$AI$51,0)</f>
        <v>585</v>
      </c>
      <c r="AK42" s="90">
        <f t="shared" ref="AK42" si="50">+RANK(AJ42,$AJ$34:$AJ$51,1)</f>
        <v>9</v>
      </c>
    </row>
    <row r="43" spans="1:37" ht="15.95" customHeight="1" x14ac:dyDescent="0.15">
      <c r="A43" s="92"/>
      <c r="B43" s="94"/>
      <c r="C43" s="25"/>
      <c r="D43" s="26" t="s">
        <v>33</v>
      </c>
      <c r="E43" s="27"/>
      <c r="F43" s="87">
        <v>3</v>
      </c>
      <c r="G43" s="88" t="s">
        <v>751</v>
      </c>
      <c r="H43" s="89">
        <v>7</v>
      </c>
      <c r="I43" s="25"/>
      <c r="J43" s="26" t="s">
        <v>33</v>
      </c>
      <c r="K43" s="27"/>
      <c r="L43" s="25"/>
      <c r="M43" s="26" t="s">
        <v>33</v>
      </c>
      <c r="N43" s="27"/>
      <c r="O43" s="98"/>
      <c r="P43" s="99"/>
      <c r="Q43" s="100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102"/>
      <c r="AE43" s="91"/>
      <c r="AF43" s="91"/>
      <c r="AG43" s="91"/>
      <c r="AH43" s="91"/>
      <c r="AI43" s="91"/>
      <c r="AJ43" s="91"/>
      <c r="AK43" s="91"/>
    </row>
    <row r="44" spans="1:37" ht="15.95" customHeight="1" x14ac:dyDescent="0.15">
      <c r="A44" s="92">
        <v>15</v>
      </c>
      <c r="B44" s="93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22" t="s">
        <v>290</v>
      </c>
      <c r="M44" s="23" t="s">
        <v>33</v>
      </c>
      <c r="N44" s="24">
        <v>4</v>
      </c>
      <c r="O44" s="22" t="s">
        <v>290</v>
      </c>
      <c r="P44" s="23" t="s">
        <v>33</v>
      </c>
      <c r="Q44" s="24">
        <v>12</v>
      </c>
      <c r="R44" s="95" t="s">
        <v>32</v>
      </c>
      <c r="S44" s="96"/>
      <c r="T44" s="97"/>
      <c r="U44" s="22" t="s">
        <v>290</v>
      </c>
      <c r="V44" s="23" t="s">
        <v>33</v>
      </c>
      <c r="W44" s="24">
        <v>24</v>
      </c>
      <c r="X44" s="22" t="s">
        <v>290</v>
      </c>
      <c r="Y44" s="23" t="s">
        <v>33</v>
      </c>
      <c r="Z44" s="24">
        <v>28</v>
      </c>
      <c r="AA44" s="22" t="s">
        <v>290</v>
      </c>
      <c r="AB44" s="23" t="s">
        <v>33</v>
      </c>
      <c r="AC44" s="24">
        <v>31</v>
      </c>
      <c r="AD44" s="101">
        <f>COUNTIF(C44:AC45,"○")</f>
        <v>0</v>
      </c>
      <c r="AE44" s="90">
        <f>COUNTIF(C44:AC45,"●")</f>
        <v>0</v>
      </c>
      <c r="AF44" s="90">
        <f>COUNTIF(C44:AC45,"△")</f>
        <v>0</v>
      </c>
      <c r="AG44" s="90">
        <f>+AD44*3+AF44*1</f>
        <v>0</v>
      </c>
      <c r="AH44" s="90">
        <f t="shared" ref="AH44" si="51">+E45+H45+K45+N45+Q45+T45+W45+Z45+AC45</f>
        <v>0</v>
      </c>
      <c r="AI44" s="90">
        <f t="shared" ref="AI44" si="52">+C45+F45+I45+L45+O45+R45+U45+X45+AA45</f>
        <v>0</v>
      </c>
      <c r="AJ44" s="90">
        <f t="shared" ref="AJ44" si="53">+RANK(AG44,$AG$34:$AG$51,0)*100+RANK(AH44,$AH$34:$AH$51,1)*10+RANK(AI44,$AI$34:$AI$51,0)</f>
        <v>516</v>
      </c>
      <c r="AK44" s="90">
        <f t="shared" ref="AK44" si="54">+RANK(AJ44,$AJ$34:$AJ$51,1)</f>
        <v>5</v>
      </c>
    </row>
    <row r="45" spans="1:37" ht="15.95" customHeight="1" x14ac:dyDescent="0.15">
      <c r="A45" s="92"/>
      <c r="B45" s="94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25"/>
      <c r="M45" s="26" t="s">
        <v>33</v>
      </c>
      <c r="N45" s="27"/>
      <c r="O45" s="25"/>
      <c r="P45" s="26" t="s">
        <v>33</v>
      </c>
      <c r="Q45" s="27"/>
      <c r="R45" s="98"/>
      <c r="S45" s="99"/>
      <c r="T45" s="100"/>
      <c r="U45" s="25"/>
      <c r="V45" s="26" t="s">
        <v>33</v>
      </c>
      <c r="W45" s="27"/>
      <c r="X45" s="25"/>
      <c r="Y45" s="26" t="s">
        <v>33</v>
      </c>
      <c r="Z45" s="27"/>
      <c r="AA45" s="25"/>
      <c r="AB45" s="26" t="s">
        <v>33</v>
      </c>
      <c r="AC45" s="27"/>
      <c r="AD45" s="102"/>
      <c r="AE45" s="91"/>
      <c r="AF45" s="91"/>
      <c r="AG45" s="91"/>
      <c r="AH45" s="91"/>
      <c r="AI45" s="91"/>
      <c r="AJ45" s="91"/>
      <c r="AK45" s="91"/>
    </row>
    <row r="46" spans="1:37" ht="15.95" customHeight="1" x14ac:dyDescent="0.15">
      <c r="A46" s="92">
        <v>16</v>
      </c>
      <c r="B46" s="93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22" t="s">
        <v>290</v>
      </c>
      <c r="G46" s="23" t="s">
        <v>33</v>
      </c>
      <c r="H46" s="24">
        <v>6</v>
      </c>
      <c r="I46" s="22" t="s">
        <v>290</v>
      </c>
      <c r="J46" s="23" t="s">
        <v>33</v>
      </c>
      <c r="K46" s="24">
        <v>3</v>
      </c>
      <c r="L46" s="22" t="s">
        <v>290</v>
      </c>
      <c r="M46" s="23" t="s">
        <v>33</v>
      </c>
      <c r="N46" s="24">
        <v>11</v>
      </c>
      <c r="O46" s="22" t="s">
        <v>290</v>
      </c>
      <c r="P46" s="23" t="s">
        <v>33</v>
      </c>
      <c r="Q46" s="24">
        <v>18</v>
      </c>
      <c r="R46" s="22" t="s">
        <v>290</v>
      </c>
      <c r="S46" s="23" t="s">
        <v>33</v>
      </c>
      <c r="T46" s="24">
        <v>24</v>
      </c>
      <c r="U46" s="95" t="s">
        <v>32</v>
      </c>
      <c r="V46" s="96"/>
      <c r="W46" s="97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1">
        <f>COUNTIF(C46:AC47,"○")</f>
        <v>0</v>
      </c>
      <c r="AE46" s="90">
        <f>COUNTIF(C46:AC47,"●")</f>
        <v>0</v>
      </c>
      <c r="AF46" s="90">
        <f>COUNTIF(C46:AC47,"△")</f>
        <v>0</v>
      </c>
      <c r="AG46" s="90">
        <f>+AD46*3+AF46*1</f>
        <v>0</v>
      </c>
      <c r="AH46" s="90">
        <f t="shared" ref="AH46" si="55">+E47+H47+K47+N47+Q47+T47+W47+Z47+AC47</f>
        <v>0</v>
      </c>
      <c r="AI46" s="90">
        <f t="shared" ref="AI46" si="56">+C47+F47+I47+L47+O47+R47+U47+X47+AA47</f>
        <v>0</v>
      </c>
      <c r="AJ46" s="90">
        <f t="shared" ref="AJ46" si="57">+RANK(AG46,$AG$34:$AG$51,0)*100+RANK(AH46,$AH$34:$AH$51,1)*10+RANK(AI46,$AI$34:$AI$51,0)</f>
        <v>516</v>
      </c>
      <c r="AK46" s="90">
        <f t="shared" ref="AK46" si="58">+RANK(AJ46,$AJ$34:$AJ$51,1)</f>
        <v>5</v>
      </c>
    </row>
    <row r="47" spans="1:37" ht="15.95" customHeight="1" x14ac:dyDescent="0.15">
      <c r="A47" s="92"/>
      <c r="B47" s="94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98"/>
      <c r="V47" s="99"/>
      <c r="W47" s="100"/>
      <c r="X47" s="25"/>
      <c r="Y47" s="26" t="s">
        <v>33</v>
      </c>
      <c r="Z47" s="27"/>
      <c r="AA47" s="25"/>
      <c r="AB47" s="26" t="s">
        <v>33</v>
      </c>
      <c r="AC47" s="27"/>
      <c r="AD47" s="102"/>
      <c r="AE47" s="91"/>
      <c r="AF47" s="91"/>
      <c r="AG47" s="91"/>
      <c r="AH47" s="91"/>
      <c r="AI47" s="91"/>
      <c r="AJ47" s="91"/>
      <c r="AK47" s="91"/>
    </row>
    <row r="48" spans="1:37" ht="15.95" customHeight="1" x14ac:dyDescent="0.15">
      <c r="A48" s="92">
        <v>17</v>
      </c>
      <c r="B48" s="93" t="str">
        <f>IF(データ２!B34="","",VLOOKUP(A48,データ２!$A$2:$B$180,2))</f>
        <v>大森ファイターズ</v>
      </c>
      <c r="C48" s="22" t="s">
        <v>290</v>
      </c>
      <c r="D48" s="23" t="s">
        <v>33</v>
      </c>
      <c r="E48" s="24">
        <v>5</v>
      </c>
      <c r="F48" s="22" t="s">
        <v>290</v>
      </c>
      <c r="G48" s="23" t="s">
        <v>33</v>
      </c>
      <c r="H48" s="24">
        <v>2</v>
      </c>
      <c r="I48" s="22" t="s">
        <v>290</v>
      </c>
      <c r="J48" s="23" t="s">
        <v>33</v>
      </c>
      <c r="K48" s="24">
        <v>10</v>
      </c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5" t="s">
        <v>32</v>
      </c>
      <c r="Y48" s="96"/>
      <c r="Z48" s="97"/>
      <c r="AA48" s="22" t="s">
        <v>290</v>
      </c>
      <c r="AB48" s="23" t="s">
        <v>33</v>
      </c>
      <c r="AC48" s="24">
        <v>36</v>
      </c>
      <c r="AD48" s="101">
        <f>COUNTIF(C48:AC49,"○")</f>
        <v>0</v>
      </c>
      <c r="AE48" s="90">
        <f>COUNTIF(C48:AC49,"●")</f>
        <v>0</v>
      </c>
      <c r="AF48" s="90">
        <f>COUNTIF(C48:AC49,"△")</f>
        <v>0</v>
      </c>
      <c r="AG48" s="90">
        <f>+AD48*3+AF48*1</f>
        <v>0</v>
      </c>
      <c r="AH48" s="90">
        <f t="shared" ref="AH48" si="59">+E49+H49+K49+N49+Q49+T49+W49+Z49+AC49</f>
        <v>0</v>
      </c>
      <c r="AI48" s="90">
        <f t="shared" ref="AI48" si="60">+C49+F49+I49+L49+O49+R49+U49+X49+AA49</f>
        <v>0</v>
      </c>
      <c r="AJ48" s="90">
        <f t="shared" ref="AJ48" si="61">+RANK(AG48,$AG$34:$AG$51,0)*100+RANK(AH48,$AH$34:$AH$51,1)*10+RANK(AI48,$AI$34:$AI$51,0)</f>
        <v>516</v>
      </c>
      <c r="AK48" s="90">
        <f t="shared" ref="AK48" si="62">+RANK(AJ48,$AJ$34:$AJ$51,1)</f>
        <v>5</v>
      </c>
    </row>
    <row r="49" spans="1:37" ht="15.95" customHeight="1" x14ac:dyDescent="0.15">
      <c r="A49" s="92"/>
      <c r="B49" s="94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98"/>
      <c r="Y49" s="99"/>
      <c r="Z49" s="100"/>
      <c r="AA49" s="25"/>
      <c r="AB49" s="26" t="s">
        <v>33</v>
      </c>
      <c r="AC49" s="27"/>
      <c r="AD49" s="102"/>
      <c r="AE49" s="91"/>
      <c r="AF49" s="91"/>
      <c r="AG49" s="91"/>
      <c r="AH49" s="91"/>
      <c r="AI49" s="91"/>
      <c r="AJ49" s="91"/>
      <c r="AK49" s="91"/>
    </row>
    <row r="50" spans="1:37" ht="15.95" customHeight="1" x14ac:dyDescent="0.15">
      <c r="A50" s="92">
        <v>18</v>
      </c>
      <c r="B50" s="93" t="str">
        <f>IF(データ２!B36="","",VLOOKUP(A50,データ２!$A$2:$B$180,2))</f>
        <v>有馬スワローズ</v>
      </c>
      <c r="C50" s="127"/>
      <c r="D50" s="128"/>
      <c r="E50" s="129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22" t="s">
        <v>290</v>
      </c>
      <c r="P50" s="23" t="s">
        <v>33</v>
      </c>
      <c r="Q50" s="24">
        <v>27</v>
      </c>
      <c r="R50" s="22" t="s">
        <v>290</v>
      </c>
      <c r="S50" s="23" t="s">
        <v>33</v>
      </c>
      <c r="T50" s="24">
        <v>31</v>
      </c>
      <c r="U50" s="22" t="s">
        <v>290</v>
      </c>
      <c r="V50" s="23" t="s">
        <v>33</v>
      </c>
      <c r="W50" s="24">
        <v>34</v>
      </c>
      <c r="X50" s="22" t="s">
        <v>290</v>
      </c>
      <c r="Y50" s="23" t="s">
        <v>33</v>
      </c>
      <c r="Z50" s="24">
        <v>36</v>
      </c>
      <c r="AA50" s="95" t="s">
        <v>32</v>
      </c>
      <c r="AB50" s="96"/>
      <c r="AC50" s="97"/>
      <c r="AD50" s="101">
        <f>COUNTIF(C50:AC51,"○")</f>
        <v>0</v>
      </c>
      <c r="AE50" s="90">
        <f>COUNTIF(C50:AC51,"●")</f>
        <v>0</v>
      </c>
      <c r="AF50" s="90">
        <f>COUNTIF(C50:AC51,"△")</f>
        <v>1</v>
      </c>
      <c r="AG50" s="90">
        <f>+AD50*3+AF50*1</f>
        <v>1</v>
      </c>
      <c r="AH50" s="90">
        <f t="shared" ref="AH50" si="63">+E51+H51+K51+N51+Q51+T51+W51+Z51+AC51</f>
        <v>5</v>
      </c>
      <c r="AI50" s="90">
        <f t="shared" ref="AI50" si="64">+C51+F51+I51+L51+O51+R51+U51+X51+AA51</f>
        <v>5</v>
      </c>
      <c r="AJ50" s="90">
        <f t="shared" ref="AJ50" si="65">+RANK(AG50,$AG$34:$AG$51,0)*100+RANK(AH50,$AH$34:$AH$51,1)*10+RANK(AI50,$AI$34:$AI$51,0)</f>
        <v>363</v>
      </c>
      <c r="AK50" s="90">
        <f t="shared" ref="AK50" si="66">+RANK(AJ50,$AJ$34:$AJ$51,1)</f>
        <v>3</v>
      </c>
    </row>
    <row r="51" spans="1:37" ht="15.95" customHeight="1" x14ac:dyDescent="0.15">
      <c r="A51" s="92"/>
      <c r="B51" s="94"/>
      <c r="C51" s="130">
        <v>5</v>
      </c>
      <c r="D51" s="131" t="s">
        <v>752</v>
      </c>
      <c r="E51" s="132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25"/>
      <c r="S51" s="26" t="s">
        <v>33</v>
      </c>
      <c r="T51" s="27"/>
      <c r="U51" s="25"/>
      <c r="V51" s="26" t="s">
        <v>33</v>
      </c>
      <c r="W51" s="27"/>
      <c r="X51" s="25"/>
      <c r="Y51" s="26" t="s">
        <v>33</v>
      </c>
      <c r="Z51" s="27"/>
      <c r="AA51" s="98"/>
      <c r="AB51" s="99"/>
      <c r="AC51" s="100"/>
      <c r="AD51" s="102"/>
      <c r="AE51" s="91"/>
      <c r="AF51" s="91"/>
      <c r="AG51" s="91"/>
      <c r="AH51" s="91"/>
      <c r="AI51" s="91"/>
      <c r="AJ51" s="91"/>
      <c r="AK51" s="91"/>
    </row>
    <row r="52" spans="1:37" x14ac:dyDescent="0.15">
      <c r="AD52" s="16">
        <f>SUM(AD34:AD51)</f>
        <v>2</v>
      </c>
      <c r="AE52" s="16">
        <f>SUM(AE34:AE51)</f>
        <v>2</v>
      </c>
      <c r="AF52" s="16">
        <f>SUM(AF34:AF51)</f>
        <v>2</v>
      </c>
      <c r="AH52" s="16">
        <f>SUM(AH34:AH51)</f>
        <v>37</v>
      </c>
      <c r="AI52" s="16">
        <f>SUM(AI34:AI51)</f>
        <v>37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3" t="str">
        <f>+IF(B61="","",+B61)</f>
        <v>ブラザースクラブ</v>
      </c>
      <c r="D60" s="104"/>
      <c r="E60" s="105"/>
      <c r="F60" s="103" t="str">
        <f>+IF(B63="","",+B63)</f>
        <v>南篠崎ランチャーズ</v>
      </c>
      <c r="G60" s="104"/>
      <c r="H60" s="105"/>
      <c r="I60" s="103" t="str">
        <f>+IF(B65="","",+B65)</f>
        <v>落一アポロ</v>
      </c>
      <c r="J60" s="104"/>
      <c r="K60" s="105"/>
      <c r="L60" s="103" t="str">
        <f>+IF(B67="","",+B67)</f>
        <v>西千タイガース</v>
      </c>
      <c r="M60" s="104"/>
      <c r="N60" s="105"/>
      <c r="O60" s="103" t="str">
        <f>+IF(B69="","",+B69)</f>
        <v>北原少年野球クラブ</v>
      </c>
      <c r="P60" s="104"/>
      <c r="Q60" s="105"/>
      <c r="R60" s="103" t="str">
        <f>+IF(B71="","",+B71)</f>
        <v>大島タイガース</v>
      </c>
      <c r="S60" s="104"/>
      <c r="T60" s="105"/>
      <c r="U60" s="103" t="str">
        <f>+IF(B73="","",+B73)</f>
        <v>高輪クラブ</v>
      </c>
      <c r="V60" s="104"/>
      <c r="W60" s="105"/>
      <c r="X60" s="103" t="str">
        <f>+IF(B75="","",+B75)</f>
        <v>晴海アポローズ</v>
      </c>
      <c r="Y60" s="104"/>
      <c r="Z60" s="105"/>
      <c r="AA60" s="103" t="str">
        <f>+IF(B77="","",+B77)</f>
        <v>不動パイレーツ</v>
      </c>
      <c r="AB60" s="104"/>
      <c r="AC60" s="105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2">
        <v>19</v>
      </c>
      <c r="B61" s="93" t="str">
        <f>IF(データ２!B38="","",VLOOKUP(A61,データ２!$A$2:$B$180,2))</f>
        <v>ブラザースクラブ</v>
      </c>
      <c r="C61" s="95" t="s">
        <v>32</v>
      </c>
      <c r="D61" s="96"/>
      <c r="E61" s="97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22" t="s">
        <v>291</v>
      </c>
      <c r="M61" s="23" t="s">
        <v>33</v>
      </c>
      <c r="N61" s="24">
        <v>29</v>
      </c>
      <c r="O61" s="22" t="s">
        <v>291</v>
      </c>
      <c r="P61" s="23" t="s">
        <v>33</v>
      </c>
      <c r="Q61" s="24">
        <v>25</v>
      </c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22" t="s">
        <v>291</v>
      </c>
      <c r="AB61" s="23" t="s">
        <v>33</v>
      </c>
      <c r="AC61" s="24">
        <v>1</v>
      </c>
      <c r="AD61" s="101">
        <f>COUNTIF(C61:AC62,"○")</f>
        <v>0</v>
      </c>
      <c r="AE61" s="90">
        <f>COUNTIF(C61:AC62,"●")</f>
        <v>0</v>
      </c>
      <c r="AF61" s="90">
        <f>COUNTIF(C61:AC62,"△")</f>
        <v>0</v>
      </c>
      <c r="AG61" s="90">
        <f>+AD61*3+AF61*1</f>
        <v>0</v>
      </c>
      <c r="AH61" s="90">
        <f>+E62+H62+K62+N62+Q62+T62+W62+Z62+AC62</f>
        <v>0</v>
      </c>
      <c r="AI61" s="90">
        <f>+C62+F62+I62+L62+O62+R62+U62+X62+AA62</f>
        <v>0</v>
      </c>
      <c r="AJ61" s="90">
        <f>+RANK(AG61,$AG$61:$AG$78,0)*100+RANK(AH61,$AH$61:$AH$78,1)*10+RANK(AI61,$AI$61:$AI$78,0)</f>
        <v>213</v>
      </c>
      <c r="AK61" s="90">
        <f>+RANK(AJ61,$AJ$61:$AJ$78,1)</f>
        <v>2</v>
      </c>
    </row>
    <row r="62" spans="1:37" ht="15.95" customHeight="1" x14ac:dyDescent="0.15">
      <c r="A62" s="92"/>
      <c r="B62" s="94"/>
      <c r="C62" s="98"/>
      <c r="D62" s="99"/>
      <c r="E62" s="100"/>
      <c r="F62" s="25"/>
      <c r="G62" s="26" t="s">
        <v>33</v>
      </c>
      <c r="H62" s="27"/>
      <c r="I62" s="25"/>
      <c r="J62" s="26" t="s">
        <v>33</v>
      </c>
      <c r="K62" s="27"/>
      <c r="L62" s="25"/>
      <c r="M62" s="26" t="s">
        <v>33</v>
      </c>
      <c r="N62" s="27"/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102"/>
      <c r="AE62" s="91"/>
      <c r="AF62" s="91"/>
      <c r="AG62" s="91"/>
      <c r="AH62" s="91"/>
      <c r="AI62" s="91"/>
      <c r="AJ62" s="91"/>
      <c r="AK62" s="91"/>
    </row>
    <row r="63" spans="1:37" ht="15.95" customHeight="1" x14ac:dyDescent="0.15">
      <c r="A63" s="92">
        <v>20</v>
      </c>
      <c r="B63" s="93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5" t="s">
        <v>32</v>
      </c>
      <c r="G63" s="96"/>
      <c r="H63" s="97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22" t="s">
        <v>291</v>
      </c>
      <c r="P63" s="23" t="s">
        <v>33</v>
      </c>
      <c r="Q63" s="24">
        <v>20</v>
      </c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22" t="s">
        <v>291</v>
      </c>
      <c r="Y63" s="23" t="s">
        <v>33</v>
      </c>
      <c r="Z63" s="24">
        <v>2</v>
      </c>
      <c r="AA63" s="22" t="s">
        <v>291</v>
      </c>
      <c r="AB63" s="23" t="s">
        <v>33</v>
      </c>
      <c r="AC63" s="24">
        <v>9</v>
      </c>
      <c r="AD63" s="101">
        <f>COUNTIF(C63:AC64,"○")</f>
        <v>0</v>
      </c>
      <c r="AE63" s="90">
        <f>COUNTIF(C63:AC64,"●")</f>
        <v>0</v>
      </c>
      <c r="AF63" s="90">
        <f>COUNTIF(C63:AC64,"△")</f>
        <v>0</v>
      </c>
      <c r="AG63" s="90">
        <f>+AD63*3+AF63*1</f>
        <v>0</v>
      </c>
      <c r="AH63" s="90">
        <f t="shared" ref="AH63" si="67">+E64+H64+K64+N64+Q64+T64+W64+Z64+AC64</f>
        <v>0</v>
      </c>
      <c r="AI63" s="90">
        <f t="shared" ref="AI63" si="68">+C64+F64+I64+L64+O64+R64+U64+X64+AA64</f>
        <v>0</v>
      </c>
      <c r="AJ63" s="90">
        <f t="shared" ref="AJ63" si="69">+RANK(AG63,$AG$61:$AG$78,0)*100+RANK(AH63,$AH$61:$AH$78,1)*10+RANK(AI63,$AI$61:$AI$78,0)</f>
        <v>213</v>
      </c>
      <c r="AK63" s="90">
        <f t="shared" ref="AK63" si="70">+RANK(AJ63,$AJ$61:$AJ$78,1)</f>
        <v>2</v>
      </c>
    </row>
    <row r="64" spans="1:37" ht="15.95" customHeight="1" x14ac:dyDescent="0.15">
      <c r="A64" s="92"/>
      <c r="B64" s="94"/>
      <c r="C64" s="25"/>
      <c r="D64" s="26" t="s">
        <v>33</v>
      </c>
      <c r="E64" s="27"/>
      <c r="F64" s="98"/>
      <c r="G64" s="99"/>
      <c r="H64" s="100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25"/>
      <c r="AB64" s="26" t="s">
        <v>33</v>
      </c>
      <c r="AC64" s="27"/>
      <c r="AD64" s="102"/>
      <c r="AE64" s="91"/>
      <c r="AF64" s="91"/>
      <c r="AG64" s="91"/>
      <c r="AH64" s="91"/>
      <c r="AI64" s="91"/>
      <c r="AJ64" s="91"/>
      <c r="AK64" s="91"/>
    </row>
    <row r="65" spans="1:37" ht="15.95" customHeight="1" x14ac:dyDescent="0.15">
      <c r="A65" s="92">
        <v>21</v>
      </c>
      <c r="B65" s="93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5" t="s">
        <v>32</v>
      </c>
      <c r="J65" s="96"/>
      <c r="K65" s="97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22" t="s">
        <v>291</v>
      </c>
      <c r="V65" s="23" t="s">
        <v>33</v>
      </c>
      <c r="W65" s="24">
        <v>3</v>
      </c>
      <c r="X65" s="22" t="s">
        <v>291</v>
      </c>
      <c r="Y65" s="23" t="s">
        <v>33</v>
      </c>
      <c r="Z65" s="24">
        <v>10</v>
      </c>
      <c r="AA65" s="22" t="s">
        <v>291</v>
      </c>
      <c r="AB65" s="23" t="s">
        <v>33</v>
      </c>
      <c r="AC65" s="24">
        <v>16</v>
      </c>
      <c r="AD65" s="101">
        <f>COUNTIF(C65:AC66,"○")</f>
        <v>0</v>
      </c>
      <c r="AE65" s="90">
        <f>COUNTIF(C65:AC66,"●")</f>
        <v>0</v>
      </c>
      <c r="AF65" s="90">
        <f>COUNTIF(C65:AC66,"△")</f>
        <v>0</v>
      </c>
      <c r="AG65" s="90">
        <f>+AD65*3+AF65*1</f>
        <v>0</v>
      </c>
      <c r="AH65" s="90">
        <f t="shared" ref="AH65" si="71">+E66+H66+K66+N66+Q66+T66+W66+Z66+AC66</f>
        <v>0</v>
      </c>
      <c r="AI65" s="90">
        <f t="shared" ref="AI65" si="72">+C66+F66+I66+L66+O66+R66+U66+X66+AA66</f>
        <v>0</v>
      </c>
      <c r="AJ65" s="90">
        <f t="shared" ref="AJ65" si="73">+RANK(AG65,$AG$61:$AG$78,0)*100+RANK(AH65,$AH$61:$AH$78,1)*10+RANK(AI65,$AI$61:$AI$78,0)</f>
        <v>213</v>
      </c>
      <c r="AK65" s="90">
        <f t="shared" ref="AK65" si="74">+RANK(AJ65,$AJ$61:$AJ$78,1)</f>
        <v>2</v>
      </c>
    </row>
    <row r="66" spans="1:37" ht="15.95" customHeight="1" x14ac:dyDescent="0.15">
      <c r="A66" s="92"/>
      <c r="B66" s="94"/>
      <c r="C66" s="25"/>
      <c r="D66" s="26" t="s">
        <v>33</v>
      </c>
      <c r="E66" s="27"/>
      <c r="F66" s="25"/>
      <c r="G66" s="26" t="s">
        <v>33</v>
      </c>
      <c r="H66" s="27"/>
      <c r="I66" s="98"/>
      <c r="J66" s="99"/>
      <c r="K66" s="100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102"/>
      <c r="AE66" s="91"/>
      <c r="AF66" s="91"/>
      <c r="AG66" s="91"/>
      <c r="AH66" s="91"/>
      <c r="AI66" s="91"/>
      <c r="AJ66" s="91"/>
      <c r="AK66" s="91"/>
    </row>
    <row r="67" spans="1:37" ht="15.95" customHeight="1" x14ac:dyDescent="0.15">
      <c r="A67" s="92">
        <v>22</v>
      </c>
      <c r="B67" s="93" t="str">
        <f>IF(データ２!B44="","",VLOOKUP(A67,データ２!$A$2:$B$180,2))</f>
        <v>西千タイガース</v>
      </c>
      <c r="C67" s="22" t="s">
        <v>291</v>
      </c>
      <c r="D67" s="23" t="s">
        <v>33</v>
      </c>
      <c r="E67" s="24">
        <v>29</v>
      </c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95" t="s">
        <v>32</v>
      </c>
      <c r="M67" s="96"/>
      <c r="N67" s="97"/>
      <c r="O67" s="22" t="s">
        <v>291</v>
      </c>
      <c r="P67" s="23" t="s">
        <v>33</v>
      </c>
      <c r="Q67" s="24">
        <v>8</v>
      </c>
      <c r="R67" s="22" t="s">
        <v>291</v>
      </c>
      <c r="S67" s="23" t="s">
        <v>33</v>
      </c>
      <c r="T67" s="24">
        <v>4</v>
      </c>
      <c r="U67" s="22" t="s">
        <v>291</v>
      </c>
      <c r="V67" s="23" t="s">
        <v>33</v>
      </c>
      <c r="W67" s="24">
        <v>11</v>
      </c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1">
        <f>COUNTIF(C67:AC68,"○")</f>
        <v>0</v>
      </c>
      <c r="AE67" s="90">
        <f>COUNTIF(C67:AC68,"●")</f>
        <v>0</v>
      </c>
      <c r="AF67" s="90">
        <f>COUNTIF(C67:AC68,"△")</f>
        <v>0</v>
      </c>
      <c r="AG67" s="90">
        <f>+AD67*3+AF67*1</f>
        <v>0</v>
      </c>
      <c r="AH67" s="90">
        <f t="shared" ref="AH67" si="75">+E68+H68+K68+N68+Q68+T68+W68+Z68+AC68</f>
        <v>0</v>
      </c>
      <c r="AI67" s="90">
        <f t="shared" ref="AI67" si="76">+C68+F68+I68+L68+O68+R68+U68+X68+AA68</f>
        <v>0</v>
      </c>
      <c r="AJ67" s="90">
        <f t="shared" ref="AJ67" si="77">+RANK(AG67,$AG$61:$AG$78,0)*100+RANK(AH67,$AH$61:$AH$78,1)*10+RANK(AI67,$AI$61:$AI$78,0)</f>
        <v>213</v>
      </c>
      <c r="AK67" s="90">
        <f t="shared" ref="AK67" si="78">+RANK(AJ67,$AJ$61:$AJ$78,1)</f>
        <v>2</v>
      </c>
    </row>
    <row r="68" spans="1:37" ht="15.95" customHeight="1" x14ac:dyDescent="0.15">
      <c r="A68" s="92"/>
      <c r="B68" s="94"/>
      <c r="C68" s="25"/>
      <c r="D68" s="26" t="s">
        <v>33</v>
      </c>
      <c r="E68" s="27"/>
      <c r="F68" s="25"/>
      <c r="G68" s="26" t="s">
        <v>33</v>
      </c>
      <c r="H68" s="27"/>
      <c r="I68" s="25"/>
      <c r="J68" s="26" t="s">
        <v>33</v>
      </c>
      <c r="K68" s="27"/>
      <c r="L68" s="98"/>
      <c r="M68" s="99"/>
      <c r="N68" s="100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2"/>
      <c r="AE68" s="91"/>
      <c r="AF68" s="91"/>
      <c r="AG68" s="91"/>
      <c r="AH68" s="91"/>
      <c r="AI68" s="91"/>
      <c r="AJ68" s="91"/>
      <c r="AK68" s="91"/>
    </row>
    <row r="69" spans="1:37" ht="15.95" customHeight="1" x14ac:dyDescent="0.15">
      <c r="A69" s="92">
        <v>23</v>
      </c>
      <c r="B69" s="93" t="str">
        <f>IF(データ２!B46="","",VLOOKUP(A69,データ２!$A$2:$B$180,2))</f>
        <v>北原少年野球クラブ</v>
      </c>
      <c r="C69" s="22" t="s">
        <v>291</v>
      </c>
      <c r="D69" s="23" t="s">
        <v>33</v>
      </c>
      <c r="E69" s="24">
        <v>25</v>
      </c>
      <c r="F69" s="22" t="s">
        <v>291</v>
      </c>
      <c r="G69" s="23" t="s">
        <v>33</v>
      </c>
      <c r="H69" s="24">
        <v>20</v>
      </c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5" t="s">
        <v>32</v>
      </c>
      <c r="P69" s="96"/>
      <c r="Q69" s="97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84"/>
      <c r="Y69" s="85"/>
      <c r="Z69" s="86"/>
      <c r="AA69" s="22" t="s">
        <v>291</v>
      </c>
      <c r="AB69" s="23" t="s">
        <v>33</v>
      </c>
      <c r="AC69" s="24">
        <v>27</v>
      </c>
      <c r="AD69" s="101">
        <f>COUNTIF(C69:AC70,"○")</f>
        <v>0</v>
      </c>
      <c r="AE69" s="90">
        <f>COUNTIF(C69:AC70,"●")</f>
        <v>1</v>
      </c>
      <c r="AF69" s="90">
        <f>COUNTIF(C69:AC70,"△")</f>
        <v>0</v>
      </c>
      <c r="AG69" s="90">
        <f>+AD69*3+AF69*1</f>
        <v>0</v>
      </c>
      <c r="AH69" s="90">
        <f t="shared" ref="AH69" si="79">+E70+H70+K70+N70+Q70+T70+W70+Z70+AC70</f>
        <v>14</v>
      </c>
      <c r="AI69" s="90">
        <f t="shared" ref="AI69" si="80">+C70+F70+I70+L70+O70+R70+U70+X70+AA70</f>
        <v>1</v>
      </c>
      <c r="AJ69" s="90">
        <f t="shared" ref="AJ69" si="81">+RANK(AG69,$AG$61:$AG$78,0)*100+RANK(AH69,$AH$61:$AH$78,1)*10+RANK(AI69,$AI$61:$AI$78,0)</f>
        <v>292</v>
      </c>
      <c r="AK69" s="90">
        <f t="shared" ref="AK69" si="82">+RANK(AJ69,$AJ$61:$AJ$78,1)</f>
        <v>9</v>
      </c>
    </row>
    <row r="70" spans="1:37" ht="15.95" customHeight="1" x14ac:dyDescent="0.15">
      <c r="A70" s="92"/>
      <c r="B70" s="94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25"/>
      <c r="M70" s="26" t="s">
        <v>33</v>
      </c>
      <c r="N70" s="27"/>
      <c r="O70" s="98"/>
      <c r="P70" s="99"/>
      <c r="Q70" s="100"/>
      <c r="R70" s="25"/>
      <c r="S70" s="26" t="s">
        <v>33</v>
      </c>
      <c r="T70" s="27"/>
      <c r="U70" s="25"/>
      <c r="V70" s="26" t="s">
        <v>33</v>
      </c>
      <c r="W70" s="27"/>
      <c r="X70" s="87">
        <v>1</v>
      </c>
      <c r="Y70" s="88" t="s">
        <v>751</v>
      </c>
      <c r="Z70" s="89">
        <v>14</v>
      </c>
      <c r="AA70" s="25"/>
      <c r="AB70" s="26" t="s">
        <v>33</v>
      </c>
      <c r="AC70" s="27"/>
      <c r="AD70" s="102"/>
      <c r="AE70" s="91"/>
      <c r="AF70" s="91"/>
      <c r="AG70" s="91"/>
      <c r="AH70" s="91"/>
      <c r="AI70" s="91"/>
      <c r="AJ70" s="91"/>
      <c r="AK70" s="91"/>
    </row>
    <row r="71" spans="1:37" ht="15.95" customHeight="1" x14ac:dyDescent="0.15">
      <c r="A71" s="92">
        <v>24</v>
      </c>
      <c r="B71" s="93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22" t="s">
        <v>291</v>
      </c>
      <c r="M71" s="23" t="s">
        <v>33</v>
      </c>
      <c r="N71" s="24">
        <v>4</v>
      </c>
      <c r="O71" s="22" t="s">
        <v>291</v>
      </c>
      <c r="P71" s="23" t="s">
        <v>33</v>
      </c>
      <c r="Q71" s="24">
        <v>12</v>
      </c>
      <c r="R71" s="95" t="s">
        <v>32</v>
      </c>
      <c r="S71" s="96"/>
      <c r="T71" s="97"/>
      <c r="U71" s="22" t="s">
        <v>291</v>
      </c>
      <c r="V71" s="23" t="s">
        <v>33</v>
      </c>
      <c r="W71" s="24">
        <v>24</v>
      </c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1">
        <f>COUNTIF(C71:AC72,"○")</f>
        <v>0</v>
      </c>
      <c r="AE71" s="90">
        <f>COUNTIF(C71:AC72,"●")</f>
        <v>0</v>
      </c>
      <c r="AF71" s="90">
        <f>COUNTIF(C71:AC72,"△")</f>
        <v>0</v>
      </c>
      <c r="AG71" s="90">
        <f>+AD71*3+AF71*1</f>
        <v>0</v>
      </c>
      <c r="AH71" s="90">
        <f t="shared" ref="AH71" si="83">+E72+H72+K72+N72+Q72+T72+W72+Z72+AC72</f>
        <v>0</v>
      </c>
      <c r="AI71" s="90">
        <f t="shared" ref="AI71" si="84">+C72+F72+I72+L72+O72+R72+U72+X72+AA72</f>
        <v>0</v>
      </c>
      <c r="AJ71" s="90">
        <f t="shared" ref="AJ71" si="85">+RANK(AG71,$AG$61:$AG$78,0)*100+RANK(AH71,$AH$61:$AH$78,1)*10+RANK(AI71,$AI$61:$AI$78,0)</f>
        <v>213</v>
      </c>
      <c r="AK71" s="90">
        <f t="shared" ref="AK71" si="86">+RANK(AJ71,$AJ$61:$AJ$78,1)</f>
        <v>2</v>
      </c>
    </row>
    <row r="72" spans="1:37" ht="15.95" customHeight="1" x14ac:dyDescent="0.15">
      <c r="A72" s="92"/>
      <c r="B72" s="94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98"/>
      <c r="S72" s="99"/>
      <c r="T72" s="100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102"/>
      <c r="AE72" s="91"/>
      <c r="AF72" s="91"/>
      <c r="AG72" s="91"/>
      <c r="AH72" s="91"/>
      <c r="AI72" s="91"/>
      <c r="AJ72" s="91"/>
      <c r="AK72" s="91"/>
    </row>
    <row r="73" spans="1:37" ht="15.95" customHeight="1" x14ac:dyDescent="0.15">
      <c r="A73" s="92">
        <v>25</v>
      </c>
      <c r="B73" s="93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22" t="s">
        <v>291</v>
      </c>
      <c r="J73" s="23" t="s">
        <v>33</v>
      </c>
      <c r="K73" s="24">
        <v>3</v>
      </c>
      <c r="L73" s="22" t="s">
        <v>291</v>
      </c>
      <c r="M73" s="23" t="s">
        <v>33</v>
      </c>
      <c r="N73" s="24">
        <v>11</v>
      </c>
      <c r="O73" s="22" t="s">
        <v>291</v>
      </c>
      <c r="P73" s="23" t="s">
        <v>33</v>
      </c>
      <c r="Q73" s="24">
        <v>18</v>
      </c>
      <c r="R73" s="22" t="s">
        <v>291</v>
      </c>
      <c r="S73" s="23" t="s">
        <v>33</v>
      </c>
      <c r="T73" s="24">
        <v>24</v>
      </c>
      <c r="U73" s="95" t="s">
        <v>32</v>
      </c>
      <c r="V73" s="96"/>
      <c r="W73" s="97"/>
      <c r="X73" s="22" t="s">
        <v>291</v>
      </c>
      <c r="Y73" s="23" t="s">
        <v>33</v>
      </c>
      <c r="Z73" s="24">
        <v>32</v>
      </c>
      <c r="AA73" s="22" t="s">
        <v>291</v>
      </c>
      <c r="AB73" s="23" t="s">
        <v>33</v>
      </c>
      <c r="AC73" s="24">
        <v>34</v>
      </c>
      <c r="AD73" s="101">
        <f>COUNTIF(C73:AC74,"○")</f>
        <v>0</v>
      </c>
      <c r="AE73" s="90">
        <f>COUNTIF(C73:AC74,"●")</f>
        <v>0</v>
      </c>
      <c r="AF73" s="90">
        <f>COUNTIF(C73:AC74,"△")</f>
        <v>0</v>
      </c>
      <c r="AG73" s="90">
        <f>+AD73*3+AF73*1</f>
        <v>0</v>
      </c>
      <c r="AH73" s="90">
        <f t="shared" ref="AH73" si="87">+E74+H74+K74+N74+Q74+T74+W74+Z74+AC74</f>
        <v>0</v>
      </c>
      <c r="AI73" s="90">
        <f t="shared" ref="AI73" si="88">+C74+F74+I74+L74+O74+R74+U74+X74+AA74</f>
        <v>0</v>
      </c>
      <c r="AJ73" s="90">
        <f t="shared" ref="AJ73" si="89">+RANK(AG73,$AG$61:$AG$78,0)*100+RANK(AH73,$AH$61:$AH$78,1)*10+RANK(AI73,$AI$61:$AI$78,0)</f>
        <v>213</v>
      </c>
      <c r="AK73" s="90">
        <f t="shared" ref="AK73" si="90">+RANK(AJ73,$AJ$61:$AJ$78,1)</f>
        <v>2</v>
      </c>
    </row>
    <row r="74" spans="1:37" ht="15.95" customHeight="1" x14ac:dyDescent="0.15">
      <c r="A74" s="92"/>
      <c r="B74" s="94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98"/>
      <c r="V74" s="99"/>
      <c r="W74" s="100"/>
      <c r="X74" s="25"/>
      <c r="Y74" s="26" t="s">
        <v>33</v>
      </c>
      <c r="Z74" s="27"/>
      <c r="AA74" s="25"/>
      <c r="AB74" s="26" t="s">
        <v>33</v>
      </c>
      <c r="AC74" s="27"/>
      <c r="AD74" s="102"/>
      <c r="AE74" s="91"/>
      <c r="AF74" s="91"/>
      <c r="AG74" s="91"/>
      <c r="AH74" s="91"/>
      <c r="AI74" s="91"/>
      <c r="AJ74" s="91"/>
      <c r="AK74" s="91"/>
    </row>
    <row r="75" spans="1:37" ht="15.95" customHeight="1" x14ac:dyDescent="0.15">
      <c r="A75" s="92">
        <v>26</v>
      </c>
      <c r="B75" s="93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22" t="s">
        <v>291</v>
      </c>
      <c r="G75" s="23" t="s">
        <v>33</v>
      </c>
      <c r="H75" s="24">
        <v>2</v>
      </c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8"/>
      <c r="P75" s="79"/>
      <c r="Q75" s="80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5" t="s">
        <v>32</v>
      </c>
      <c r="Y75" s="96"/>
      <c r="Z75" s="97"/>
      <c r="AA75" s="22" t="s">
        <v>291</v>
      </c>
      <c r="AB75" s="23" t="s">
        <v>33</v>
      </c>
      <c r="AC75" s="24">
        <v>36</v>
      </c>
      <c r="AD75" s="101">
        <f>COUNTIF(C75:AC76,"○")</f>
        <v>1</v>
      </c>
      <c r="AE75" s="90">
        <f>COUNTIF(C75:AC76,"●")</f>
        <v>0</v>
      </c>
      <c r="AF75" s="90">
        <f>COUNTIF(C75:AC76,"△")</f>
        <v>0</v>
      </c>
      <c r="AG75" s="90">
        <f>+AD75*3+AF75*1</f>
        <v>3</v>
      </c>
      <c r="AH75" s="90">
        <f t="shared" ref="AH75" si="91">+E76+H76+K76+N76+Q76+T76+W76+Z76+AC76</f>
        <v>1</v>
      </c>
      <c r="AI75" s="90">
        <f t="shared" ref="AI75" si="92">+C76+F76+I76+L76+O76+R76+U76+X76+AA76</f>
        <v>14</v>
      </c>
      <c r="AJ75" s="90">
        <f t="shared" ref="AJ75" si="93">+RANK(AG75,$AG$61:$AG$78,0)*100+RANK(AH75,$AH$61:$AH$78,1)*10+RANK(AI75,$AI$61:$AI$78,0)</f>
        <v>181</v>
      </c>
      <c r="AK75" s="90">
        <f t="shared" ref="AK75" si="94">+RANK(AJ75,$AJ$61:$AJ$78,1)</f>
        <v>1</v>
      </c>
    </row>
    <row r="76" spans="1:37" ht="15.95" customHeight="1" x14ac:dyDescent="0.15">
      <c r="A76" s="92"/>
      <c r="B76" s="94"/>
      <c r="C76" s="25"/>
      <c r="D76" s="26" t="s">
        <v>33</v>
      </c>
      <c r="E76" s="27"/>
      <c r="F76" s="25"/>
      <c r="G76" s="26" t="s">
        <v>33</v>
      </c>
      <c r="H76" s="27"/>
      <c r="I76" s="25"/>
      <c r="J76" s="26" t="s">
        <v>33</v>
      </c>
      <c r="K76" s="27"/>
      <c r="L76" s="25"/>
      <c r="M76" s="26" t="s">
        <v>33</v>
      </c>
      <c r="N76" s="27"/>
      <c r="O76" s="81">
        <v>14</v>
      </c>
      <c r="P76" s="82" t="s">
        <v>750</v>
      </c>
      <c r="Q76" s="83">
        <v>1</v>
      </c>
      <c r="R76" s="25"/>
      <c r="S76" s="26" t="s">
        <v>33</v>
      </c>
      <c r="T76" s="27"/>
      <c r="U76" s="25"/>
      <c r="V76" s="26" t="s">
        <v>33</v>
      </c>
      <c r="W76" s="27"/>
      <c r="X76" s="98"/>
      <c r="Y76" s="99"/>
      <c r="Z76" s="100"/>
      <c r="AA76" s="25"/>
      <c r="AB76" s="26" t="s">
        <v>33</v>
      </c>
      <c r="AC76" s="27"/>
      <c r="AD76" s="102"/>
      <c r="AE76" s="91"/>
      <c r="AF76" s="91"/>
      <c r="AG76" s="91"/>
      <c r="AH76" s="91"/>
      <c r="AI76" s="91"/>
      <c r="AJ76" s="91"/>
      <c r="AK76" s="91"/>
    </row>
    <row r="77" spans="1:37" ht="15.95" customHeight="1" x14ac:dyDescent="0.15">
      <c r="A77" s="92">
        <v>27</v>
      </c>
      <c r="B77" s="93" t="str">
        <f>IF(データ２!B54="","",VLOOKUP(A77,データ２!$A$2:$B$180,2))</f>
        <v>不動パイレーツ</v>
      </c>
      <c r="C77" s="22" t="s">
        <v>291</v>
      </c>
      <c r="D77" s="23" t="s">
        <v>33</v>
      </c>
      <c r="E77" s="24">
        <v>1</v>
      </c>
      <c r="F77" s="22" t="s">
        <v>291</v>
      </c>
      <c r="G77" s="23" t="s">
        <v>33</v>
      </c>
      <c r="H77" s="24">
        <v>9</v>
      </c>
      <c r="I77" s="22" t="s">
        <v>291</v>
      </c>
      <c r="J77" s="23" t="s">
        <v>33</v>
      </c>
      <c r="K77" s="24">
        <v>16</v>
      </c>
      <c r="L77" s="22" t="s">
        <v>291</v>
      </c>
      <c r="M77" s="23" t="s">
        <v>33</v>
      </c>
      <c r="N77" s="24">
        <v>22</v>
      </c>
      <c r="O77" s="22" t="s">
        <v>291</v>
      </c>
      <c r="P77" s="23" t="s">
        <v>33</v>
      </c>
      <c r="Q77" s="24">
        <v>27</v>
      </c>
      <c r="R77" s="22" t="s">
        <v>291</v>
      </c>
      <c r="S77" s="23" t="s">
        <v>33</v>
      </c>
      <c r="T77" s="24">
        <v>31</v>
      </c>
      <c r="U77" s="22" t="s">
        <v>291</v>
      </c>
      <c r="V77" s="23" t="s">
        <v>33</v>
      </c>
      <c r="W77" s="24">
        <v>34</v>
      </c>
      <c r="X77" s="22" t="s">
        <v>291</v>
      </c>
      <c r="Y77" s="23" t="s">
        <v>33</v>
      </c>
      <c r="Z77" s="24">
        <v>36</v>
      </c>
      <c r="AA77" s="95" t="s">
        <v>32</v>
      </c>
      <c r="AB77" s="96"/>
      <c r="AC77" s="97"/>
      <c r="AD77" s="101">
        <f>COUNTIF(C77:AC78,"○")</f>
        <v>0</v>
      </c>
      <c r="AE77" s="90">
        <f>COUNTIF(C77:AC78,"●")</f>
        <v>0</v>
      </c>
      <c r="AF77" s="90">
        <f>COUNTIF(C77:AC78,"△")</f>
        <v>0</v>
      </c>
      <c r="AG77" s="90">
        <f>+AD77*3+AF77*1</f>
        <v>0</v>
      </c>
      <c r="AH77" s="90">
        <f t="shared" ref="AH77" si="95">+E78+H78+K78+N78+Q78+T78+W78+Z78+AC78</f>
        <v>0</v>
      </c>
      <c r="AI77" s="90">
        <f t="shared" ref="AI77" si="96">+C78+F78+I78+L78+O78+R78+U78+X78+AA78</f>
        <v>0</v>
      </c>
      <c r="AJ77" s="90">
        <f t="shared" ref="AJ77" si="97">+RANK(AG77,$AG$61:$AG$78,0)*100+RANK(AH77,$AH$61:$AH$78,1)*10+RANK(AI77,$AI$61:$AI$78,0)</f>
        <v>213</v>
      </c>
      <c r="AK77" s="90">
        <f t="shared" ref="AK77" si="98">+RANK(AJ77,$AJ$61:$AJ$78,1)</f>
        <v>2</v>
      </c>
    </row>
    <row r="78" spans="1:37" ht="15.95" customHeight="1" x14ac:dyDescent="0.15">
      <c r="A78" s="92"/>
      <c r="B78" s="94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25"/>
      <c r="V78" s="26" t="s">
        <v>33</v>
      </c>
      <c r="W78" s="27"/>
      <c r="X78" s="25"/>
      <c r="Y78" s="26" t="s">
        <v>33</v>
      </c>
      <c r="Z78" s="27"/>
      <c r="AA78" s="98"/>
      <c r="AB78" s="99"/>
      <c r="AC78" s="100"/>
      <c r="AD78" s="102"/>
      <c r="AE78" s="91"/>
      <c r="AF78" s="91"/>
      <c r="AG78" s="91"/>
      <c r="AH78" s="91"/>
      <c r="AI78" s="91"/>
      <c r="AJ78" s="91"/>
      <c r="AK78" s="91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</v>
      </c>
      <c r="AE79" s="16">
        <f>SUM(AE61:AE78)</f>
        <v>1</v>
      </c>
      <c r="AF79" s="16">
        <f>SUM(AF61:AF78)</f>
        <v>0</v>
      </c>
      <c r="AH79" s="16">
        <f>SUM(AH61:AH78)</f>
        <v>15</v>
      </c>
      <c r="AI79" s="16">
        <f>SUM(AI61:AI78)</f>
        <v>15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3" t="str">
        <f>+IF(B92="","",+B92)</f>
        <v>淀四ライオンズ</v>
      </c>
      <c r="D91" s="104"/>
      <c r="E91" s="105"/>
      <c r="F91" s="103" t="str">
        <f>+IF(B94="","",+B94)</f>
        <v>大塚スネイクス</v>
      </c>
      <c r="G91" s="104"/>
      <c r="H91" s="105"/>
      <c r="I91" s="103" t="str">
        <f>+IF(B96="","",+B96)</f>
        <v>文京パワーズ</v>
      </c>
      <c r="J91" s="104"/>
      <c r="K91" s="105"/>
      <c r="L91" s="103" t="str">
        <f>+IF(B98="","",+B98)</f>
        <v>オール麻布</v>
      </c>
      <c r="M91" s="104"/>
      <c r="N91" s="105"/>
      <c r="O91" s="103" t="str">
        <f>+IF(B100="","",+B100)</f>
        <v>中央フェニックス</v>
      </c>
      <c r="P91" s="104"/>
      <c r="Q91" s="105"/>
      <c r="R91" s="103" t="str">
        <f>+IF(B102="","",+B102)</f>
        <v>ゴッドイーグルス</v>
      </c>
      <c r="S91" s="104"/>
      <c r="T91" s="105"/>
      <c r="U91" s="103" t="str">
        <f>+IF(B104="","",+B104)</f>
        <v>フェニックス</v>
      </c>
      <c r="V91" s="104"/>
      <c r="W91" s="105"/>
      <c r="X91" s="103" t="str">
        <f>+IF(B106="","",+B106)</f>
        <v>新田ファイヤーズ</v>
      </c>
      <c r="Y91" s="104"/>
      <c r="Z91" s="105"/>
      <c r="AA91" s="103" t="str">
        <f>+IF(B108="","",+B108)</f>
        <v>八潮ドリームキッズ</v>
      </c>
      <c r="AB91" s="104"/>
      <c r="AC91" s="105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2">
        <v>28</v>
      </c>
      <c r="B92" s="93" t="str">
        <f>IF(データ２!B56="","",VLOOKUP(A92,データ２!$A$2:$B$180,2))</f>
        <v>淀四ライオンズ</v>
      </c>
      <c r="C92" s="95" t="s">
        <v>32</v>
      </c>
      <c r="D92" s="96"/>
      <c r="E92" s="97"/>
      <c r="F92" s="22" t="s">
        <v>292</v>
      </c>
      <c r="G92" s="23" t="s">
        <v>33</v>
      </c>
      <c r="H92" s="24">
        <v>35</v>
      </c>
      <c r="I92" s="22" t="s">
        <v>292</v>
      </c>
      <c r="J92" s="23" t="s">
        <v>33</v>
      </c>
      <c r="K92" s="24">
        <v>33</v>
      </c>
      <c r="L92" s="22" t="s">
        <v>292</v>
      </c>
      <c r="M92" s="23" t="s">
        <v>33</v>
      </c>
      <c r="N92" s="24">
        <v>29</v>
      </c>
      <c r="O92" s="22" t="s">
        <v>292</v>
      </c>
      <c r="P92" s="23" t="s">
        <v>33</v>
      </c>
      <c r="Q92" s="24">
        <v>25</v>
      </c>
      <c r="R92" s="22" t="s">
        <v>292</v>
      </c>
      <c r="S92" s="23" t="s">
        <v>33</v>
      </c>
      <c r="T92" s="24">
        <v>19</v>
      </c>
      <c r="U92" s="84"/>
      <c r="V92" s="85"/>
      <c r="W92" s="86"/>
      <c r="X92" s="22" t="s">
        <v>292</v>
      </c>
      <c r="Y92" s="23" t="s">
        <v>33</v>
      </c>
      <c r="Z92" s="24">
        <v>5</v>
      </c>
      <c r="AA92" s="22" t="s">
        <v>292</v>
      </c>
      <c r="AB92" s="23" t="s">
        <v>33</v>
      </c>
      <c r="AC92" s="24">
        <v>1</v>
      </c>
      <c r="AD92" s="101">
        <f>COUNTIF(C92:AC93,"○")</f>
        <v>0</v>
      </c>
      <c r="AE92" s="90">
        <f>COUNTIF(C92:AC93,"●")</f>
        <v>1</v>
      </c>
      <c r="AF92" s="90">
        <f>COUNTIF(C92:AC93,"△")</f>
        <v>0</v>
      </c>
      <c r="AG92" s="90">
        <f>+AD92*3+AF92*1</f>
        <v>0</v>
      </c>
      <c r="AH92" s="90">
        <f>+E93+H93+K93+N93+Q93+T93+W93+Z93+AC93</f>
        <v>8</v>
      </c>
      <c r="AI92" s="90">
        <f>+C93+F93+I93+L93+O93+R93+U93+X93+AA93</f>
        <v>4</v>
      </c>
      <c r="AJ92" s="90">
        <f>+RANK(AG92,$AG$92:$AG$109,0)*100+RANK(AH92,$AH$92:$AH$109,1)*10+RANK(AI92,$AI$92:$AI$109,0)</f>
        <v>382</v>
      </c>
      <c r="AK92" s="90">
        <f>+RANK(AJ92,$AJ$92:$AJ$109,1)</f>
        <v>9</v>
      </c>
    </row>
    <row r="93" spans="1:37" ht="15.95" customHeight="1" x14ac:dyDescent="0.15">
      <c r="A93" s="92"/>
      <c r="B93" s="94"/>
      <c r="C93" s="98"/>
      <c r="D93" s="99"/>
      <c r="E93" s="100"/>
      <c r="F93" s="25"/>
      <c r="G93" s="26" t="s">
        <v>33</v>
      </c>
      <c r="H93" s="27"/>
      <c r="I93" s="25"/>
      <c r="J93" s="26" t="s">
        <v>33</v>
      </c>
      <c r="K93" s="27"/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87">
        <v>4</v>
      </c>
      <c r="V93" s="88" t="s">
        <v>751</v>
      </c>
      <c r="W93" s="89">
        <v>8</v>
      </c>
      <c r="X93" s="25"/>
      <c r="Y93" s="26" t="s">
        <v>33</v>
      </c>
      <c r="Z93" s="27"/>
      <c r="AA93" s="25"/>
      <c r="AB93" s="26" t="s">
        <v>33</v>
      </c>
      <c r="AC93" s="27"/>
      <c r="AD93" s="102"/>
      <c r="AE93" s="91"/>
      <c r="AF93" s="91"/>
      <c r="AG93" s="91"/>
      <c r="AH93" s="91"/>
      <c r="AI93" s="91"/>
      <c r="AJ93" s="91"/>
      <c r="AK93" s="91"/>
    </row>
    <row r="94" spans="1:37" ht="15.95" customHeight="1" x14ac:dyDescent="0.15">
      <c r="A94" s="92">
        <v>29</v>
      </c>
      <c r="B94" s="93" t="str">
        <f>IF(データ２!B58="","",VLOOKUP(A94,データ２!$A$2:$B$180,2))</f>
        <v>大塚スネイクス</v>
      </c>
      <c r="C94" s="22" t="s">
        <v>292</v>
      </c>
      <c r="D94" s="23" t="s">
        <v>33</v>
      </c>
      <c r="E94" s="24">
        <v>35</v>
      </c>
      <c r="F94" s="95" t="s">
        <v>32</v>
      </c>
      <c r="G94" s="96"/>
      <c r="H94" s="97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8"/>
      <c r="V94" s="79"/>
      <c r="W94" s="80"/>
      <c r="X94" s="22" t="s">
        <v>292</v>
      </c>
      <c r="Y94" s="23" t="s">
        <v>33</v>
      </c>
      <c r="Z94" s="24">
        <v>2</v>
      </c>
      <c r="AA94" s="22" t="s">
        <v>292</v>
      </c>
      <c r="AB94" s="23" t="s">
        <v>33</v>
      </c>
      <c r="AC94" s="24">
        <v>9</v>
      </c>
      <c r="AD94" s="101">
        <f>COUNTIF(C94:AC95,"○")</f>
        <v>1</v>
      </c>
      <c r="AE94" s="90">
        <f>COUNTIF(C94:AC95,"●")</f>
        <v>0</v>
      </c>
      <c r="AF94" s="90">
        <f>COUNTIF(C94:AC95,"△")</f>
        <v>0</v>
      </c>
      <c r="AG94" s="90">
        <f>+AD94*3+AF94*1</f>
        <v>3</v>
      </c>
      <c r="AH94" s="90">
        <f t="shared" ref="AH94" si="99">+E95+H95+K95+N95+Q95+T95+W95+Z95+AC95</f>
        <v>1</v>
      </c>
      <c r="AI94" s="90">
        <f t="shared" ref="AI94" si="100">+C95+F95+I95+L95+O95+R95+U95+X95+AA95</f>
        <v>4</v>
      </c>
      <c r="AJ94" s="90">
        <f t="shared" ref="AJ94" si="101">+RANK(AG94,$AG$92:$AG$109,0)*100+RANK(AH94,$AH$92:$AH$109,1)*10+RANK(AI94,$AI$92:$AI$109,0)</f>
        <v>172</v>
      </c>
      <c r="AK94" s="90">
        <f t="shared" ref="AK94" si="102">+RANK(AJ94,$AJ$92:$AJ$109,1)</f>
        <v>1</v>
      </c>
    </row>
    <row r="95" spans="1:37" ht="15.95" customHeight="1" x14ac:dyDescent="0.15">
      <c r="A95" s="92"/>
      <c r="B95" s="94"/>
      <c r="C95" s="25"/>
      <c r="D95" s="26" t="s">
        <v>33</v>
      </c>
      <c r="E95" s="27"/>
      <c r="F95" s="98"/>
      <c r="G95" s="99"/>
      <c r="H95" s="100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81">
        <v>4</v>
      </c>
      <c r="V95" s="82" t="s">
        <v>748</v>
      </c>
      <c r="W95" s="83">
        <v>1</v>
      </c>
      <c r="X95" s="25"/>
      <c r="Y95" s="26" t="s">
        <v>33</v>
      </c>
      <c r="Z95" s="27"/>
      <c r="AA95" s="25"/>
      <c r="AB95" s="26" t="s">
        <v>33</v>
      </c>
      <c r="AC95" s="27"/>
      <c r="AD95" s="102"/>
      <c r="AE95" s="91"/>
      <c r="AF95" s="91"/>
      <c r="AG95" s="91"/>
      <c r="AH95" s="91"/>
      <c r="AI95" s="91"/>
      <c r="AJ95" s="91"/>
      <c r="AK95" s="91"/>
    </row>
    <row r="96" spans="1:37" ht="15.95" customHeight="1" x14ac:dyDescent="0.15">
      <c r="A96" s="92">
        <v>30</v>
      </c>
      <c r="B96" s="93" t="str">
        <f>IF(データ２!B60="","",VLOOKUP(A96,データ２!$A$2:$B$180,2))</f>
        <v>文京パワーズ</v>
      </c>
      <c r="C96" s="22" t="s">
        <v>292</v>
      </c>
      <c r="D96" s="23" t="s">
        <v>33</v>
      </c>
      <c r="E96" s="24">
        <v>33</v>
      </c>
      <c r="F96" s="22" t="s">
        <v>292</v>
      </c>
      <c r="G96" s="23" t="s">
        <v>33</v>
      </c>
      <c r="H96" s="24">
        <v>30</v>
      </c>
      <c r="I96" s="95" t="s">
        <v>32</v>
      </c>
      <c r="J96" s="96"/>
      <c r="K96" s="97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1">
        <f>COUNTIF(C96:AC97,"○")</f>
        <v>0</v>
      </c>
      <c r="AE96" s="90">
        <f>COUNTIF(C96:AC97,"●")</f>
        <v>0</v>
      </c>
      <c r="AF96" s="90">
        <f>COUNTIF(C96:AC97,"△")</f>
        <v>0</v>
      </c>
      <c r="AG96" s="90">
        <f>+AD96*3+AF96*1</f>
        <v>0</v>
      </c>
      <c r="AH96" s="90">
        <f t="shared" ref="AH96" si="103">+E97+H97+K97+N97+Q97+T97+W97+Z97+AC97</f>
        <v>0</v>
      </c>
      <c r="AI96" s="90">
        <f t="shared" ref="AI96" si="104">+C97+F97+I97+L97+O97+R97+U97+X97+AA97</f>
        <v>0</v>
      </c>
      <c r="AJ96" s="90">
        <f t="shared" ref="AJ96" si="105">+RANK(AG96,$AG$92:$AG$109,0)*100+RANK(AH96,$AH$92:$AH$109,1)*10+RANK(AI96,$AI$92:$AI$109,0)</f>
        <v>314</v>
      </c>
      <c r="AK96" s="90">
        <f t="shared" ref="AK96" si="106">+RANK(AJ96,$AJ$92:$AJ$109,1)</f>
        <v>3</v>
      </c>
    </row>
    <row r="97" spans="1:37" ht="15.95" customHeight="1" x14ac:dyDescent="0.15">
      <c r="A97" s="92"/>
      <c r="B97" s="94"/>
      <c r="C97" s="25"/>
      <c r="D97" s="26" t="s">
        <v>33</v>
      </c>
      <c r="E97" s="27"/>
      <c r="F97" s="25"/>
      <c r="G97" s="26" t="s">
        <v>33</v>
      </c>
      <c r="H97" s="27"/>
      <c r="I97" s="98"/>
      <c r="J97" s="99"/>
      <c r="K97" s="100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2"/>
      <c r="AE97" s="91"/>
      <c r="AF97" s="91"/>
      <c r="AG97" s="91"/>
      <c r="AH97" s="91"/>
      <c r="AI97" s="91"/>
      <c r="AJ97" s="91"/>
      <c r="AK97" s="91"/>
    </row>
    <row r="98" spans="1:37" ht="15.95" customHeight="1" x14ac:dyDescent="0.15">
      <c r="A98" s="92">
        <v>31</v>
      </c>
      <c r="B98" s="93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5" t="s">
        <v>32</v>
      </c>
      <c r="M98" s="96"/>
      <c r="N98" s="97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22" t="s">
        <v>292</v>
      </c>
      <c r="V98" s="23" t="s">
        <v>33</v>
      </c>
      <c r="W98" s="24">
        <v>11</v>
      </c>
      <c r="X98" s="22" t="s">
        <v>292</v>
      </c>
      <c r="Y98" s="23" t="s">
        <v>33</v>
      </c>
      <c r="Z98" s="24">
        <v>17</v>
      </c>
      <c r="AA98" s="22" t="s">
        <v>292</v>
      </c>
      <c r="AB98" s="23" t="s">
        <v>33</v>
      </c>
      <c r="AC98" s="24">
        <v>22</v>
      </c>
      <c r="AD98" s="101">
        <f>COUNTIF(C98:AC99,"○")</f>
        <v>0</v>
      </c>
      <c r="AE98" s="90">
        <f>COUNTIF(C98:AC99,"●")</f>
        <v>0</v>
      </c>
      <c r="AF98" s="90">
        <f>COUNTIF(C98:AC99,"△")</f>
        <v>0</v>
      </c>
      <c r="AG98" s="90">
        <f>+AD98*3+AF98*1</f>
        <v>0</v>
      </c>
      <c r="AH98" s="90">
        <f t="shared" ref="AH98" si="107">+E99+H99+K99+N99+Q99+T99+W99+Z99+AC99</f>
        <v>0</v>
      </c>
      <c r="AI98" s="90">
        <f t="shared" ref="AI98" si="108">+C99+F99+I99+L99+O99+R99+U99+X99+AA99</f>
        <v>0</v>
      </c>
      <c r="AJ98" s="90">
        <f t="shared" ref="AJ98" si="109">+RANK(AG98,$AG$92:$AG$109,0)*100+RANK(AH98,$AH$92:$AH$109,1)*10+RANK(AI98,$AI$92:$AI$109,0)</f>
        <v>314</v>
      </c>
      <c r="AK98" s="90">
        <f t="shared" ref="AK98" si="110">+RANK(AJ98,$AJ$92:$AJ$109,1)</f>
        <v>3</v>
      </c>
    </row>
    <row r="99" spans="1:37" ht="15.95" customHeight="1" x14ac:dyDescent="0.15">
      <c r="A99" s="92"/>
      <c r="B99" s="94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98"/>
      <c r="M99" s="99"/>
      <c r="N99" s="100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102"/>
      <c r="AE99" s="91"/>
      <c r="AF99" s="91"/>
      <c r="AG99" s="91"/>
      <c r="AH99" s="91"/>
      <c r="AI99" s="91"/>
      <c r="AJ99" s="91"/>
      <c r="AK99" s="91"/>
    </row>
    <row r="100" spans="1:37" ht="15.95" customHeight="1" x14ac:dyDescent="0.15">
      <c r="A100" s="92">
        <v>32</v>
      </c>
      <c r="B100" s="93" t="str">
        <f>IF(データ２!B64="","",VLOOKUP(A100,データ２!$A$2:$B$180,2))</f>
        <v>中央フェニックス</v>
      </c>
      <c r="C100" s="22" t="s">
        <v>292</v>
      </c>
      <c r="D100" s="23" t="s">
        <v>33</v>
      </c>
      <c r="E100" s="24">
        <v>25</v>
      </c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5" t="s">
        <v>32</v>
      </c>
      <c r="P100" s="96"/>
      <c r="Q100" s="97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22" t="s">
        <v>292</v>
      </c>
      <c r="AB100" s="23" t="s">
        <v>33</v>
      </c>
      <c r="AC100" s="24">
        <v>27</v>
      </c>
      <c r="AD100" s="101">
        <f>COUNTIF(C100:AC101,"○")</f>
        <v>0</v>
      </c>
      <c r="AE100" s="90">
        <f>COUNTIF(C100:AC101,"●")</f>
        <v>0</v>
      </c>
      <c r="AF100" s="90">
        <f>COUNTIF(C100:AC101,"△")</f>
        <v>0</v>
      </c>
      <c r="AG100" s="90">
        <f>+AD100*3+AF100*1</f>
        <v>0</v>
      </c>
      <c r="AH100" s="90">
        <f t="shared" ref="AH100" si="111">+E101+H101+K101+N101+Q101+T101+W101+Z101+AC101</f>
        <v>0</v>
      </c>
      <c r="AI100" s="90">
        <f t="shared" ref="AI100" si="112">+C101+F101+I101+L101+O101+R101+U101+X101+AA101</f>
        <v>0</v>
      </c>
      <c r="AJ100" s="90">
        <f t="shared" ref="AJ100" si="113">+RANK(AG100,$AG$92:$AG$109,0)*100+RANK(AH100,$AH$92:$AH$109,1)*10+RANK(AI100,$AI$92:$AI$109,0)</f>
        <v>314</v>
      </c>
      <c r="AK100" s="90">
        <f t="shared" ref="AK100" si="114">+RANK(AJ100,$AJ$92:$AJ$109,1)</f>
        <v>3</v>
      </c>
    </row>
    <row r="101" spans="1:37" ht="15.95" customHeight="1" x14ac:dyDescent="0.15">
      <c r="A101" s="92"/>
      <c r="B101" s="94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98"/>
      <c r="P101" s="99"/>
      <c r="Q101" s="100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2"/>
      <c r="AE101" s="91"/>
      <c r="AF101" s="91"/>
      <c r="AG101" s="91"/>
      <c r="AH101" s="91"/>
      <c r="AI101" s="91"/>
      <c r="AJ101" s="91"/>
      <c r="AK101" s="91"/>
    </row>
    <row r="102" spans="1:37" ht="15.95" customHeight="1" x14ac:dyDescent="0.15">
      <c r="A102" s="92">
        <v>33</v>
      </c>
      <c r="B102" s="93" t="str">
        <f>IF(データ２!B66="","",VLOOKUP(A102,データ２!$A$2:$B$180,2))</f>
        <v>ゴッドイーグルス</v>
      </c>
      <c r="C102" s="22" t="s">
        <v>292</v>
      </c>
      <c r="D102" s="23" t="s">
        <v>33</v>
      </c>
      <c r="E102" s="24">
        <v>19</v>
      </c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5" t="s">
        <v>32</v>
      </c>
      <c r="S102" s="96"/>
      <c r="T102" s="97"/>
      <c r="U102" s="22" t="s">
        <v>292</v>
      </c>
      <c r="V102" s="23" t="s">
        <v>33</v>
      </c>
      <c r="W102" s="24">
        <v>24</v>
      </c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1">
        <f>COUNTIF(C102:AC103,"○")</f>
        <v>0</v>
      </c>
      <c r="AE102" s="90">
        <f>COUNTIF(C102:AC103,"●")</f>
        <v>0</v>
      </c>
      <c r="AF102" s="90">
        <f>COUNTIF(C102:AC103,"△")</f>
        <v>0</v>
      </c>
      <c r="AG102" s="90">
        <f>+AD102*3+AF102*1</f>
        <v>0</v>
      </c>
      <c r="AH102" s="90">
        <f t="shared" ref="AH102" si="115">+E103+H103+K103+N103+Q103+T103+W103+Z103+AC103</f>
        <v>0</v>
      </c>
      <c r="AI102" s="90">
        <f t="shared" ref="AI102" si="116">+C103+F103+I103+L103+O103+R103+U103+X103+AA103</f>
        <v>0</v>
      </c>
      <c r="AJ102" s="90">
        <f t="shared" ref="AJ102" si="117">+RANK(AG102,$AG$92:$AG$109,0)*100+RANK(AH102,$AH$92:$AH$109,1)*10+RANK(AI102,$AI$92:$AI$109,0)</f>
        <v>314</v>
      </c>
      <c r="AK102" s="90">
        <f t="shared" ref="AK102" si="118">+RANK(AJ102,$AJ$92:$AJ$109,1)</f>
        <v>3</v>
      </c>
    </row>
    <row r="103" spans="1:37" ht="15.95" customHeight="1" x14ac:dyDescent="0.15">
      <c r="A103" s="92"/>
      <c r="B103" s="94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98"/>
      <c r="S103" s="99"/>
      <c r="T103" s="100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102"/>
      <c r="AE103" s="91"/>
      <c r="AF103" s="91"/>
      <c r="AG103" s="91"/>
      <c r="AH103" s="91"/>
      <c r="AI103" s="91"/>
      <c r="AJ103" s="91"/>
      <c r="AK103" s="91"/>
    </row>
    <row r="104" spans="1:37" ht="15.95" customHeight="1" x14ac:dyDescent="0.15">
      <c r="A104" s="92">
        <v>34</v>
      </c>
      <c r="B104" s="93" t="str">
        <f>IF(データ２!B68="","",VLOOKUP(A104,データ２!$A$2:$B$180,2))</f>
        <v>フェニックス</v>
      </c>
      <c r="C104" s="78"/>
      <c r="D104" s="79"/>
      <c r="E104" s="80"/>
      <c r="F104" s="84"/>
      <c r="G104" s="85"/>
      <c r="H104" s="86"/>
      <c r="I104" s="22" t="s">
        <v>292</v>
      </c>
      <c r="J104" s="23" t="s">
        <v>33</v>
      </c>
      <c r="K104" s="24">
        <v>3</v>
      </c>
      <c r="L104" s="22" t="s">
        <v>292</v>
      </c>
      <c r="M104" s="23" t="s">
        <v>33</v>
      </c>
      <c r="N104" s="24">
        <v>11</v>
      </c>
      <c r="O104" s="22" t="s">
        <v>292</v>
      </c>
      <c r="P104" s="23" t="s">
        <v>33</v>
      </c>
      <c r="Q104" s="24">
        <v>18</v>
      </c>
      <c r="R104" s="22" t="s">
        <v>292</v>
      </c>
      <c r="S104" s="23" t="s">
        <v>33</v>
      </c>
      <c r="T104" s="24">
        <v>24</v>
      </c>
      <c r="U104" s="95" t="s">
        <v>32</v>
      </c>
      <c r="V104" s="96"/>
      <c r="W104" s="97"/>
      <c r="X104" s="22" t="s">
        <v>292</v>
      </c>
      <c r="Y104" s="23" t="s">
        <v>33</v>
      </c>
      <c r="Z104" s="24">
        <v>32</v>
      </c>
      <c r="AA104" s="22" t="s">
        <v>292</v>
      </c>
      <c r="AB104" s="23" t="s">
        <v>33</v>
      </c>
      <c r="AC104" s="24">
        <v>34</v>
      </c>
      <c r="AD104" s="101">
        <f>COUNTIF(C104:AC105,"○")</f>
        <v>1</v>
      </c>
      <c r="AE104" s="90">
        <f>COUNTIF(C104:AC105,"●")</f>
        <v>1</v>
      </c>
      <c r="AF104" s="90">
        <f>COUNTIF(C104:AC105,"△")</f>
        <v>0</v>
      </c>
      <c r="AG104" s="90">
        <f>+AD104*3+AF104*1</f>
        <v>3</v>
      </c>
      <c r="AH104" s="90">
        <f t="shared" ref="AH104" si="119">+E105+H105+K105+N105+Q105+T105+W105+Z105+AC105</f>
        <v>8</v>
      </c>
      <c r="AI104" s="90">
        <f t="shared" ref="AI104" si="120">+C105+F105+I105+L105+O105+R105+U105+X105+AA105</f>
        <v>9</v>
      </c>
      <c r="AJ104" s="90">
        <f t="shared" ref="AJ104" si="121">+RANK(AG104,$AG$92:$AG$109,0)*100+RANK(AH104,$AH$92:$AH$109,1)*10+RANK(AI104,$AI$92:$AI$109,0)</f>
        <v>181</v>
      </c>
      <c r="AK104" s="90">
        <f t="shared" ref="AK104" si="122">+RANK(AJ104,$AJ$92:$AJ$109,1)</f>
        <v>2</v>
      </c>
    </row>
    <row r="105" spans="1:37" ht="15.95" customHeight="1" x14ac:dyDescent="0.15">
      <c r="A105" s="92"/>
      <c r="B105" s="94"/>
      <c r="C105" s="81">
        <v>8</v>
      </c>
      <c r="D105" s="82" t="s">
        <v>750</v>
      </c>
      <c r="E105" s="83">
        <v>4</v>
      </c>
      <c r="F105" s="87">
        <v>1</v>
      </c>
      <c r="G105" s="88" t="s">
        <v>749</v>
      </c>
      <c r="H105" s="89">
        <v>4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98"/>
      <c r="V105" s="99"/>
      <c r="W105" s="100"/>
      <c r="X105" s="25"/>
      <c r="Y105" s="26" t="s">
        <v>33</v>
      </c>
      <c r="Z105" s="27"/>
      <c r="AA105" s="25"/>
      <c r="AB105" s="26" t="s">
        <v>33</v>
      </c>
      <c r="AC105" s="27"/>
      <c r="AD105" s="102"/>
      <c r="AE105" s="91"/>
      <c r="AF105" s="91"/>
      <c r="AG105" s="91"/>
      <c r="AH105" s="91"/>
      <c r="AI105" s="91"/>
      <c r="AJ105" s="91"/>
      <c r="AK105" s="91"/>
    </row>
    <row r="106" spans="1:37" ht="15.95" customHeight="1" x14ac:dyDescent="0.15">
      <c r="A106" s="92">
        <v>35</v>
      </c>
      <c r="B106" s="93" t="str">
        <f>IF(データ２!B70="","",VLOOKUP(A106,データ２!$A$2:$B$180,2))</f>
        <v>新田ファイヤーズ</v>
      </c>
      <c r="C106" s="22" t="s">
        <v>292</v>
      </c>
      <c r="D106" s="23" t="s">
        <v>33</v>
      </c>
      <c r="E106" s="24">
        <v>5</v>
      </c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22" t="s">
        <v>292</v>
      </c>
      <c r="M106" s="23" t="s">
        <v>33</v>
      </c>
      <c r="N106" s="24">
        <v>17</v>
      </c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95" t="s">
        <v>32</v>
      </c>
      <c r="Y106" s="96"/>
      <c r="Z106" s="97"/>
      <c r="AA106" s="22" t="s">
        <v>292</v>
      </c>
      <c r="AB106" s="23" t="s">
        <v>33</v>
      </c>
      <c r="AC106" s="24">
        <v>36</v>
      </c>
      <c r="AD106" s="101">
        <f>COUNTIF(C106:AC107,"○")</f>
        <v>0</v>
      </c>
      <c r="AE106" s="90">
        <f>COUNTIF(C106:AC107,"●")</f>
        <v>0</v>
      </c>
      <c r="AF106" s="90">
        <f>COUNTIF(C106:AC107,"△")</f>
        <v>0</v>
      </c>
      <c r="AG106" s="90">
        <f>+AD106*3+AF106*1</f>
        <v>0</v>
      </c>
      <c r="AH106" s="90">
        <f t="shared" ref="AH106" si="123">+E107+H107+K107+N107+Q107+T107+W107+Z107+AC107</f>
        <v>0</v>
      </c>
      <c r="AI106" s="90">
        <f t="shared" ref="AI106" si="124">+C107+F107+I107+L107+O107+R107+U107+X107+AA107</f>
        <v>0</v>
      </c>
      <c r="AJ106" s="90">
        <f t="shared" ref="AJ106" si="125">+RANK(AG106,$AG$92:$AG$109,0)*100+RANK(AH106,$AH$92:$AH$109,1)*10+RANK(AI106,$AI$92:$AI$109,0)</f>
        <v>314</v>
      </c>
      <c r="AK106" s="90">
        <f t="shared" ref="AK106" si="126">+RANK(AJ106,$AJ$92:$AJ$109,1)</f>
        <v>3</v>
      </c>
    </row>
    <row r="107" spans="1:37" ht="15.95" customHeight="1" x14ac:dyDescent="0.15">
      <c r="A107" s="92"/>
      <c r="B107" s="94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98"/>
      <c r="Y107" s="99"/>
      <c r="Z107" s="100"/>
      <c r="AA107" s="25"/>
      <c r="AB107" s="26" t="s">
        <v>33</v>
      </c>
      <c r="AC107" s="27"/>
      <c r="AD107" s="102"/>
      <c r="AE107" s="91"/>
      <c r="AF107" s="91"/>
      <c r="AG107" s="91"/>
      <c r="AH107" s="91"/>
      <c r="AI107" s="91"/>
      <c r="AJ107" s="91"/>
      <c r="AK107" s="91"/>
    </row>
    <row r="108" spans="1:37" ht="15.95" customHeight="1" x14ac:dyDescent="0.15">
      <c r="A108" s="92">
        <v>36</v>
      </c>
      <c r="B108" s="93" t="str">
        <f>IF(データ２!B72="","",VLOOKUP(A108,データ２!$A$2:$B$180,2))</f>
        <v>八潮ドリームキッズ</v>
      </c>
      <c r="C108" s="22" t="s">
        <v>292</v>
      </c>
      <c r="D108" s="23" t="s">
        <v>33</v>
      </c>
      <c r="E108" s="24">
        <v>1</v>
      </c>
      <c r="F108" s="22" t="s">
        <v>292</v>
      </c>
      <c r="G108" s="23" t="s">
        <v>33</v>
      </c>
      <c r="H108" s="24">
        <v>9</v>
      </c>
      <c r="I108" s="22" t="s">
        <v>292</v>
      </c>
      <c r="J108" s="23" t="s">
        <v>33</v>
      </c>
      <c r="K108" s="24">
        <v>16</v>
      </c>
      <c r="L108" s="22" t="s">
        <v>292</v>
      </c>
      <c r="M108" s="23" t="s">
        <v>33</v>
      </c>
      <c r="N108" s="24">
        <v>22</v>
      </c>
      <c r="O108" s="22" t="s">
        <v>292</v>
      </c>
      <c r="P108" s="23" t="s">
        <v>33</v>
      </c>
      <c r="Q108" s="24">
        <v>27</v>
      </c>
      <c r="R108" s="22" t="s">
        <v>292</v>
      </c>
      <c r="S108" s="23" t="s">
        <v>33</v>
      </c>
      <c r="T108" s="24">
        <v>31</v>
      </c>
      <c r="U108" s="22" t="s">
        <v>292</v>
      </c>
      <c r="V108" s="23" t="s">
        <v>33</v>
      </c>
      <c r="W108" s="24">
        <v>34</v>
      </c>
      <c r="X108" s="22" t="s">
        <v>292</v>
      </c>
      <c r="Y108" s="23" t="s">
        <v>33</v>
      </c>
      <c r="Z108" s="24">
        <v>36</v>
      </c>
      <c r="AA108" s="95" t="s">
        <v>32</v>
      </c>
      <c r="AB108" s="96"/>
      <c r="AC108" s="97"/>
      <c r="AD108" s="101">
        <f>COUNTIF(C108:AC109,"○")</f>
        <v>0</v>
      </c>
      <c r="AE108" s="90">
        <f>COUNTIF(C108:AC109,"●")</f>
        <v>0</v>
      </c>
      <c r="AF108" s="90">
        <f>COUNTIF(C108:AC109,"△")</f>
        <v>0</v>
      </c>
      <c r="AG108" s="90">
        <f>+AD108*3+AF108*1</f>
        <v>0</v>
      </c>
      <c r="AH108" s="90">
        <f t="shared" ref="AH108" si="127">+E109+H109+K109+N109+Q109+T109+W109+Z109+AC109</f>
        <v>0</v>
      </c>
      <c r="AI108" s="90">
        <f t="shared" ref="AI108" si="128">+C109+F109+I109+L109+O109+R109+U109+X109+AA109</f>
        <v>0</v>
      </c>
      <c r="AJ108" s="90">
        <f t="shared" ref="AJ108" si="129">+RANK(AG108,$AG$92:$AG$109,0)*100+RANK(AH108,$AH$92:$AH$109,1)*10+RANK(AI108,$AI$92:$AI$109,0)</f>
        <v>314</v>
      </c>
      <c r="AK108" s="90">
        <f t="shared" ref="AK108" si="130">+RANK(AJ108,$AJ$92:$AJ$109,1)</f>
        <v>3</v>
      </c>
    </row>
    <row r="109" spans="1:37" ht="15.95" customHeight="1" x14ac:dyDescent="0.15">
      <c r="A109" s="92"/>
      <c r="B109" s="94"/>
      <c r="C109" s="25"/>
      <c r="D109" s="26" t="s">
        <v>33</v>
      </c>
      <c r="E109" s="27"/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25"/>
      <c r="V109" s="26" t="s">
        <v>33</v>
      </c>
      <c r="W109" s="27"/>
      <c r="X109" s="25"/>
      <c r="Y109" s="26" t="s">
        <v>33</v>
      </c>
      <c r="Z109" s="27"/>
      <c r="AA109" s="98"/>
      <c r="AB109" s="99"/>
      <c r="AC109" s="100"/>
      <c r="AD109" s="102"/>
      <c r="AE109" s="91"/>
      <c r="AF109" s="91"/>
      <c r="AG109" s="91"/>
      <c r="AH109" s="91"/>
      <c r="AI109" s="91"/>
      <c r="AJ109" s="91"/>
      <c r="AK109" s="91"/>
    </row>
    <row r="110" spans="1:37" x14ac:dyDescent="0.15">
      <c r="AD110" s="16">
        <f>SUM(AD92:AD109)</f>
        <v>2</v>
      </c>
      <c r="AE110" s="16">
        <f>SUM(AE92:AE109)</f>
        <v>2</v>
      </c>
      <c r="AF110" s="16">
        <f>SUM(AF92:AF109)</f>
        <v>0</v>
      </c>
      <c r="AH110" s="16">
        <f>SUM(AH92:AH109)</f>
        <v>17</v>
      </c>
      <c r="AI110" s="16">
        <f>SUM(AI92:AI109)</f>
        <v>17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3" t="str">
        <f>+IF(B119="","",+B119)</f>
        <v>ブルースカイズ</v>
      </c>
      <c r="D118" s="104"/>
      <c r="E118" s="105"/>
      <c r="F118" s="103" t="str">
        <f>+IF(B121="","",+B121)</f>
        <v>品川ツインバード</v>
      </c>
      <c r="G118" s="104"/>
      <c r="H118" s="105"/>
      <c r="I118" s="103" t="str">
        <f>+IF(B123="","",+B123)</f>
        <v>金町ジャイアンツ</v>
      </c>
      <c r="J118" s="104"/>
      <c r="K118" s="105"/>
      <c r="L118" s="103" t="str">
        <f>+IF(B125="","",+B125)</f>
        <v>葛西ファイターズ</v>
      </c>
      <c r="M118" s="104"/>
      <c r="N118" s="105"/>
      <c r="O118" s="103" t="str">
        <f>+IF(B127="","",+B127)</f>
        <v>墨田スターズ</v>
      </c>
      <c r="P118" s="104"/>
      <c r="Q118" s="105"/>
      <c r="R118" s="103" t="str">
        <f>+IF(B129="","",+B129)</f>
        <v>荒川コンドル</v>
      </c>
      <c r="S118" s="104"/>
      <c r="T118" s="105"/>
      <c r="U118" s="103" t="str">
        <f>+IF(B131="","",+B131)</f>
        <v>日本橋ファイターズ</v>
      </c>
      <c r="V118" s="104"/>
      <c r="W118" s="105"/>
      <c r="X118" s="103" t="str">
        <f>+IF(B133="","",+B133)</f>
        <v>越中島ブレーブス</v>
      </c>
      <c r="Y118" s="104"/>
      <c r="Z118" s="105"/>
      <c r="AA118" s="103" t="str">
        <f>+IF(B135="","",+B135)</f>
        <v>西田野球クラブ</v>
      </c>
      <c r="AB118" s="104"/>
      <c r="AC118" s="105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2">
        <v>37</v>
      </c>
      <c r="B119" s="93" t="str">
        <f>IF(データ２!B74="","",VLOOKUP(A119,データ２!$A$2:$B$180,2))</f>
        <v>ブルースカイズ</v>
      </c>
      <c r="C119" s="95" t="s">
        <v>32</v>
      </c>
      <c r="D119" s="96"/>
      <c r="E119" s="97"/>
      <c r="F119" s="22" t="s">
        <v>293</v>
      </c>
      <c r="G119" s="23" t="s">
        <v>33</v>
      </c>
      <c r="H119" s="24">
        <v>35</v>
      </c>
      <c r="I119" s="22" t="s">
        <v>293</v>
      </c>
      <c r="J119" s="23" t="s">
        <v>33</v>
      </c>
      <c r="K119" s="24">
        <v>33</v>
      </c>
      <c r="L119" s="22" t="s">
        <v>293</v>
      </c>
      <c r="M119" s="23" t="s">
        <v>33</v>
      </c>
      <c r="N119" s="24">
        <v>29</v>
      </c>
      <c r="O119" s="127"/>
      <c r="P119" s="128"/>
      <c r="Q119" s="129"/>
      <c r="R119" s="22" t="s">
        <v>293</v>
      </c>
      <c r="S119" s="23" t="s">
        <v>33</v>
      </c>
      <c r="T119" s="24">
        <v>19</v>
      </c>
      <c r="U119" s="22" t="s">
        <v>293</v>
      </c>
      <c r="V119" s="23" t="s">
        <v>33</v>
      </c>
      <c r="W119" s="24">
        <v>13</v>
      </c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1">
        <f>COUNTIF(C119:AC120,"○")</f>
        <v>0</v>
      </c>
      <c r="AE119" s="90">
        <f>COUNTIF(C119:AC120,"●")</f>
        <v>0</v>
      </c>
      <c r="AF119" s="90">
        <f>COUNTIF(C119:AC120,"△")</f>
        <v>1</v>
      </c>
      <c r="AG119" s="90">
        <f>+AD119*3+AF119*1</f>
        <v>1</v>
      </c>
      <c r="AH119" s="90">
        <f>+E120+H120+K120+N120+Q120+T120+W120+Z120+AC120</f>
        <v>4</v>
      </c>
      <c r="AI119" s="90">
        <f>+C120+F120+I120+L120+O120+R120+U120+X120+AA120</f>
        <v>4</v>
      </c>
      <c r="AJ119" s="90">
        <f>+RANK(AG119,$AG$119:$AG$136,0)*100+RANK(AH119,$AH$119:$AH$136,1)*10+RANK(AI119,$AI$119:$AI$136,0)</f>
        <v>353</v>
      </c>
      <c r="AK119" s="90">
        <f>+RANK(AJ119,$AJ$119:$AJ$136,1)</f>
        <v>3</v>
      </c>
    </row>
    <row r="120" spans="1:37" ht="15.95" customHeight="1" x14ac:dyDescent="0.15">
      <c r="A120" s="92"/>
      <c r="B120" s="94"/>
      <c r="C120" s="98"/>
      <c r="D120" s="99"/>
      <c r="E120" s="100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130">
        <v>4</v>
      </c>
      <c r="P120" s="131" t="s">
        <v>752</v>
      </c>
      <c r="Q120" s="132">
        <v>4</v>
      </c>
      <c r="R120" s="25"/>
      <c r="S120" s="26" t="s">
        <v>33</v>
      </c>
      <c r="T120" s="27"/>
      <c r="U120" s="25"/>
      <c r="V120" s="26" t="s">
        <v>33</v>
      </c>
      <c r="W120" s="27"/>
      <c r="X120" s="25"/>
      <c r="Y120" s="26" t="s">
        <v>33</v>
      </c>
      <c r="Z120" s="27"/>
      <c r="AA120" s="25"/>
      <c r="AB120" s="26" t="s">
        <v>33</v>
      </c>
      <c r="AC120" s="27"/>
      <c r="AD120" s="102"/>
      <c r="AE120" s="91"/>
      <c r="AF120" s="91"/>
      <c r="AG120" s="91"/>
      <c r="AH120" s="91"/>
      <c r="AI120" s="91"/>
      <c r="AJ120" s="91"/>
      <c r="AK120" s="91"/>
    </row>
    <row r="121" spans="1:37" ht="15.95" customHeight="1" x14ac:dyDescent="0.15">
      <c r="A121" s="92">
        <v>38</v>
      </c>
      <c r="B121" s="93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5" t="s">
        <v>32</v>
      </c>
      <c r="G121" s="96"/>
      <c r="H121" s="97"/>
      <c r="I121" s="22" t="s">
        <v>293</v>
      </c>
      <c r="J121" s="23" t="s">
        <v>33</v>
      </c>
      <c r="K121" s="24">
        <v>30</v>
      </c>
      <c r="L121" s="22" t="s">
        <v>293</v>
      </c>
      <c r="M121" s="23" t="s">
        <v>33</v>
      </c>
      <c r="N121" s="24">
        <v>26</v>
      </c>
      <c r="O121" s="22" t="s">
        <v>293</v>
      </c>
      <c r="P121" s="23" t="s">
        <v>33</v>
      </c>
      <c r="Q121" s="24">
        <v>20</v>
      </c>
      <c r="R121" s="22" t="s">
        <v>293</v>
      </c>
      <c r="S121" s="23" t="s">
        <v>33</v>
      </c>
      <c r="T121" s="24">
        <v>14</v>
      </c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1">
        <f>COUNTIF(C121:AC122,"○")</f>
        <v>0</v>
      </c>
      <c r="AE121" s="90">
        <f>COUNTIF(C121:AC122,"●")</f>
        <v>0</v>
      </c>
      <c r="AF121" s="90">
        <f>COUNTIF(C121:AC122,"△")</f>
        <v>0</v>
      </c>
      <c r="AG121" s="90">
        <f>+AD121*3+AF121*1</f>
        <v>0</v>
      </c>
      <c r="AH121" s="90">
        <f t="shared" ref="AH121" si="131">+E122+H122+K122+N122+Q122+T122+W122+Z122+AC122</f>
        <v>0</v>
      </c>
      <c r="AI121" s="90">
        <f t="shared" ref="AI121" si="132">+C122+F122+I122+L122+O122+R122+U122+X122+AA122</f>
        <v>0</v>
      </c>
      <c r="AJ121" s="90">
        <f t="shared" ref="AJ121" si="133">+RANK(AG121,$AG$119:$AG$136,0)*100+RANK(AH121,$AH$119:$AH$136,1)*10+RANK(AI121,$AI$119:$AI$136,0)</f>
        <v>516</v>
      </c>
      <c r="AK121" s="90">
        <f t="shared" ref="AK121" si="134">+RANK(AJ121,$AJ$119:$AJ$136,1)</f>
        <v>5</v>
      </c>
    </row>
    <row r="122" spans="1:37" ht="15.95" customHeight="1" x14ac:dyDescent="0.15">
      <c r="A122" s="92"/>
      <c r="B122" s="94"/>
      <c r="C122" s="25"/>
      <c r="D122" s="26" t="s">
        <v>33</v>
      </c>
      <c r="E122" s="27"/>
      <c r="F122" s="98"/>
      <c r="G122" s="99"/>
      <c r="H122" s="100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2"/>
      <c r="AE122" s="91"/>
      <c r="AF122" s="91"/>
      <c r="AG122" s="91"/>
      <c r="AH122" s="91"/>
      <c r="AI122" s="91"/>
      <c r="AJ122" s="91"/>
      <c r="AK122" s="91"/>
    </row>
    <row r="123" spans="1:37" ht="15.95" customHeight="1" x14ac:dyDescent="0.15">
      <c r="A123" s="92">
        <v>39</v>
      </c>
      <c r="B123" s="93" t="str">
        <f>IF(データ２!B78="","",VLOOKUP(A123,データ２!$A$2:$B$180,2))</f>
        <v>金町ジャイアンツ</v>
      </c>
      <c r="C123" s="22" t="s">
        <v>293</v>
      </c>
      <c r="D123" s="23" t="s">
        <v>33</v>
      </c>
      <c r="E123" s="24">
        <v>33</v>
      </c>
      <c r="F123" s="22" t="s">
        <v>293</v>
      </c>
      <c r="G123" s="23" t="s">
        <v>33</v>
      </c>
      <c r="H123" s="24">
        <v>30</v>
      </c>
      <c r="I123" s="95" t="s">
        <v>32</v>
      </c>
      <c r="J123" s="96"/>
      <c r="K123" s="97"/>
      <c r="L123" s="78"/>
      <c r="M123" s="79"/>
      <c r="N123" s="80"/>
      <c r="O123" s="22" t="s">
        <v>293</v>
      </c>
      <c r="P123" s="23" t="s">
        <v>33</v>
      </c>
      <c r="Q123" s="24">
        <v>15</v>
      </c>
      <c r="R123" s="22" t="s">
        <v>293</v>
      </c>
      <c r="S123" s="23" t="s">
        <v>33</v>
      </c>
      <c r="T123" s="24">
        <v>7</v>
      </c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1">
        <f>COUNTIF(C123:AC124,"○")</f>
        <v>1</v>
      </c>
      <c r="AE123" s="90">
        <f>COUNTIF(C123:AC124,"●")</f>
        <v>0</v>
      </c>
      <c r="AF123" s="90">
        <f>COUNTIF(C123:AC124,"△")</f>
        <v>0</v>
      </c>
      <c r="AG123" s="90">
        <f>+AD123*3+AF123*1</f>
        <v>3</v>
      </c>
      <c r="AH123" s="90">
        <f t="shared" ref="AH123" si="135">+E124+H124+K124+N124+Q124+T124+W124+Z124+AC124</f>
        <v>4</v>
      </c>
      <c r="AI123" s="90">
        <f t="shared" ref="AI123" si="136">+C124+F124+I124+L124+O124+R124+U124+X124+AA124</f>
        <v>8</v>
      </c>
      <c r="AJ123" s="90">
        <f t="shared" ref="AJ123" si="137">+RANK(AG123,$AG$119:$AG$136,0)*100+RANK(AH123,$AH$119:$AH$136,1)*10+RANK(AI123,$AI$119:$AI$136,0)</f>
        <v>152</v>
      </c>
      <c r="AK123" s="90">
        <f t="shared" ref="AK123" si="138">+RANK(AJ123,$AJ$119:$AJ$136,1)</f>
        <v>2</v>
      </c>
    </row>
    <row r="124" spans="1:37" ht="15.95" customHeight="1" x14ac:dyDescent="0.15">
      <c r="A124" s="92"/>
      <c r="B124" s="94"/>
      <c r="C124" s="25"/>
      <c r="D124" s="26" t="s">
        <v>33</v>
      </c>
      <c r="E124" s="27"/>
      <c r="F124" s="25"/>
      <c r="G124" s="26" t="s">
        <v>33</v>
      </c>
      <c r="H124" s="27"/>
      <c r="I124" s="98"/>
      <c r="J124" s="99"/>
      <c r="K124" s="100"/>
      <c r="L124" s="81">
        <v>8</v>
      </c>
      <c r="M124" s="82" t="s">
        <v>750</v>
      </c>
      <c r="N124" s="83">
        <v>4</v>
      </c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2"/>
      <c r="AE124" s="91"/>
      <c r="AF124" s="91"/>
      <c r="AG124" s="91"/>
      <c r="AH124" s="91"/>
      <c r="AI124" s="91"/>
      <c r="AJ124" s="91"/>
      <c r="AK124" s="91"/>
    </row>
    <row r="125" spans="1:37" ht="15.95" customHeight="1" x14ac:dyDescent="0.15">
      <c r="A125" s="92">
        <v>40</v>
      </c>
      <c r="B125" s="93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22" t="s">
        <v>293</v>
      </c>
      <c r="G125" s="23" t="s">
        <v>33</v>
      </c>
      <c r="H125" s="24">
        <v>26</v>
      </c>
      <c r="I125" s="84"/>
      <c r="J125" s="85"/>
      <c r="K125" s="86"/>
      <c r="L125" s="95" t="s">
        <v>32</v>
      </c>
      <c r="M125" s="96"/>
      <c r="N125" s="97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22" t="s">
        <v>293</v>
      </c>
      <c r="V125" s="23" t="s">
        <v>33</v>
      </c>
      <c r="W125" s="24">
        <v>11</v>
      </c>
      <c r="X125" s="22" t="s">
        <v>293</v>
      </c>
      <c r="Y125" s="23" t="s">
        <v>33</v>
      </c>
      <c r="Z125" s="24">
        <v>17</v>
      </c>
      <c r="AA125" s="22" t="s">
        <v>293</v>
      </c>
      <c r="AB125" s="23" t="s">
        <v>33</v>
      </c>
      <c r="AC125" s="24">
        <v>22</v>
      </c>
      <c r="AD125" s="101">
        <f>COUNTIF(C125:AC126,"○")</f>
        <v>0</v>
      </c>
      <c r="AE125" s="90">
        <f>COUNTIF(C125:AC126,"●")</f>
        <v>1</v>
      </c>
      <c r="AF125" s="90">
        <f>COUNTIF(C125:AC126,"△")</f>
        <v>0</v>
      </c>
      <c r="AG125" s="90">
        <f>+AD125*3+AF125*1</f>
        <v>0</v>
      </c>
      <c r="AH125" s="90">
        <f t="shared" ref="AH125" si="139">+E126+H126+K126+N126+Q126+T126+W126+Z126+AC126</f>
        <v>8</v>
      </c>
      <c r="AI125" s="90">
        <f t="shared" ref="AI125" si="140">+C126+F126+I126+L126+O126+R126+U126+X126+AA126</f>
        <v>4</v>
      </c>
      <c r="AJ125" s="90">
        <f t="shared" ref="AJ125" si="141">+RANK(AG125,$AG$119:$AG$136,0)*100+RANK(AH125,$AH$119:$AH$136,1)*10+RANK(AI125,$AI$119:$AI$136,0)</f>
        <v>583</v>
      </c>
      <c r="AK125" s="90">
        <f t="shared" ref="AK125" si="142">+RANK(AJ125,$AJ$119:$AJ$136,1)</f>
        <v>8</v>
      </c>
    </row>
    <row r="126" spans="1:37" ht="15.95" customHeight="1" x14ac:dyDescent="0.15">
      <c r="A126" s="92"/>
      <c r="B126" s="94"/>
      <c r="C126" s="25"/>
      <c r="D126" s="26" t="s">
        <v>33</v>
      </c>
      <c r="E126" s="27"/>
      <c r="F126" s="25"/>
      <c r="G126" s="26" t="s">
        <v>33</v>
      </c>
      <c r="H126" s="27"/>
      <c r="I126" s="87">
        <v>4</v>
      </c>
      <c r="J126" s="88" t="s">
        <v>751</v>
      </c>
      <c r="K126" s="89">
        <v>8</v>
      </c>
      <c r="L126" s="98"/>
      <c r="M126" s="99"/>
      <c r="N126" s="100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2"/>
      <c r="AE126" s="91"/>
      <c r="AF126" s="91"/>
      <c r="AG126" s="91"/>
      <c r="AH126" s="91"/>
      <c r="AI126" s="91"/>
      <c r="AJ126" s="91"/>
      <c r="AK126" s="91"/>
    </row>
    <row r="127" spans="1:37" ht="15.95" customHeight="1" x14ac:dyDescent="0.15">
      <c r="A127" s="92">
        <v>41</v>
      </c>
      <c r="B127" s="93" t="str">
        <f>IF(データ２!B82="","",VLOOKUP(A127,データ２!$A$2:$B$180,2))</f>
        <v>墨田スターズ</v>
      </c>
      <c r="C127" s="127"/>
      <c r="D127" s="128"/>
      <c r="E127" s="129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5" t="s">
        <v>32</v>
      </c>
      <c r="P127" s="96"/>
      <c r="Q127" s="97"/>
      <c r="R127" s="22" t="s">
        <v>293</v>
      </c>
      <c r="S127" s="23" t="s">
        <v>33</v>
      </c>
      <c r="T127" s="24">
        <v>12</v>
      </c>
      <c r="U127" s="22" t="s">
        <v>293</v>
      </c>
      <c r="V127" s="23" t="s">
        <v>33</v>
      </c>
      <c r="W127" s="24">
        <v>18</v>
      </c>
      <c r="X127" s="22" t="s">
        <v>293</v>
      </c>
      <c r="Y127" s="23" t="s">
        <v>33</v>
      </c>
      <c r="Z127" s="24">
        <v>23</v>
      </c>
      <c r="AA127" s="22" t="s">
        <v>293</v>
      </c>
      <c r="AB127" s="23" t="s">
        <v>33</v>
      </c>
      <c r="AC127" s="24">
        <v>27</v>
      </c>
      <c r="AD127" s="101">
        <f>COUNTIF(C127:AC128,"○")</f>
        <v>0</v>
      </c>
      <c r="AE127" s="90">
        <f>COUNTIF(C127:AC128,"●")</f>
        <v>0</v>
      </c>
      <c r="AF127" s="90">
        <f>COUNTIF(C127:AC128,"△")</f>
        <v>1</v>
      </c>
      <c r="AG127" s="90">
        <f>+AD127*3+AF127*1</f>
        <v>1</v>
      </c>
      <c r="AH127" s="90">
        <f t="shared" ref="AH127" si="143">+E128+H128+K128+N128+Q128+T128+W128+Z128+AC128</f>
        <v>4</v>
      </c>
      <c r="AI127" s="90">
        <f t="shared" ref="AI127" si="144">+C128+F128+I128+L128+O128+R128+U128+X128+AA128</f>
        <v>4</v>
      </c>
      <c r="AJ127" s="90">
        <f t="shared" ref="AJ127" si="145">+RANK(AG127,$AG$119:$AG$136,0)*100+RANK(AH127,$AH$119:$AH$136,1)*10+RANK(AI127,$AI$119:$AI$136,0)</f>
        <v>353</v>
      </c>
      <c r="AK127" s="90">
        <f t="shared" ref="AK127" si="146">+RANK(AJ127,$AJ$119:$AJ$136,1)</f>
        <v>3</v>
      </c>
    </row>
    <row r="128" spans="1:37" ht="15.95" customHeight="1" x14ac:dyDescent="0.15">
      <c r="A128" s="92"/>
      <c r="B128" s="94"/>
      <c r="C128" s="130">
        <v>4</v>
      </c>
      <c r="D128" s="131" t="s">
        <v>752</v>
      </c>
      <c r="E128" s="132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98"/>
      <c r="P128" s="99"/>
      <c r="Q128" s="100"/>
      <c r="R128" s="25"/>
      <c r="S128" s="26" t="s">
        <v>33</v>
      </c>
      <c r="T128" s="27"/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2"/>
      <c r="AE128" s="91"/>
      <c r="AF128" s="91"/>
      <c r="AG128" s="91"/>
      <c r="AH128" s="91"/>
      <c r="AI128" s="91"/>
      <c r="AJ128" s="91"/>
      <c r="AK128" s="91"/>
    </row>
    <row r="129" spans="1:37" ht="15.95" customHeight="1" x14ac:dyDescent="0.15">
      <c r="A129" s="92">
        <v>42</v>
      </c>
      <c r="B129" s="93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22" t="s">
        <v>293</v>
      </c>
      <c r="G129" s="23" t="s">
        <v>33</v>
      </c>
      <c r="H129" s="24">
        <v>14</v>
      </c>
      <c r="I129" s="22" t="s">
        <v>293</v>
      </c>
      <c r="J129" s="23" t="s">
        <v>33</v>
      </c>
      <c r="K129" s="24">
        <v>7</v>
      </c>
      <c r="L129" s="22" t="s">
        <v>293</v>
      </c>
      <c r="M129" s="23" t="s">
        <v>33</v>
      </c>
      <c r="N129" s="24">
        <v>4</v>
      </c>
      <c r="O129" s="22" t="s">
        <v>293</v>
      </c>
      <c r="P129" s="23" t="s">
        <v>33</v>
      </c>
      <c r="Q129" s="24">
        <v>12</v>
      </c>
      <c r="R129" s="95" t="s">
        <v>32</v>
      </c>
      <c r="S129" s="96"/>
      <c r="T129" s="97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1">
        <f>COUNTIF(C129:AC130,"○")</f>
        <v>0</v>
      </c>
      <c r="AE129" s="90">
        <f>COUNTIF(C129:AC130,"●")</f>
        <v>0</v>
      </c>
      <c r="AF129" s="90">
        <f>COUNTIF(C129:AC130,"△")</f>
        <v>0</v>
      </c>
      <c r="AG129" s="90">
        <f>+AD129*3+AF129*1</f>
        <v>0</v>
      </c>
      <c r="AH129" s="90">
        <f t="shared" ref="AH129" si="147">+E130+H130+K130+N130+Q130+T130+W130+Z130+AC130</f>
        <v>0</v>
      </c>
      <c r="AI129" s="90">
        <f t="shared" ref="AI129" si="148">+C130+F130+I130+L130+O130+R130+U130+X130+AA130</f>
        <v>0</v>
      </c>
      <c r="AJ129" s="90">
        <f t="shared" ref="AJ129" si="149">+RANK(AG129,$AG$119:$AG$136,0)*100+RANK(AH129,$AH$119:$AH$136,1)*10+RANK(AI129,$AI$119:$AI$136,0)</f>
        <v>516</v>
      </c>
      <c r="AK129" s="90">
        <f t="shared" ref="AK129" si="150">+RANK(AJ129,$AJ$119:$AJ$136,1)</f>
        <v>5</v>
      </c>
    </row>
    <row r="130" spans="1:37" ht="15.95" customHeight="1" x14ac:dyDescent="0.15">
      <c r="A130" s="92"/>
      <c r="B130" s="94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25"/>
      <c r="P130" s="26" t="s">
        <v>33</v>
      </c>
      <c r="Q130" s="27"/>
      <c r="R130" s="98"/>
      <c r="S130" s="99"/>
      <c r="T130" s="100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2"/>
      <c r="AE130" s="91"/>
      <c r="AF130" s="91"/>
      <c r="AG130" s="91"/>
      <c r="AH130" s="91"/>
      <c r="AI130" s="91"/>
      <c r="AJ130" s="91"/>
      <c r="AK130" s="91"/>
    </row>
    <row r="131" spans="1:37" ht="15.95" customHeight="1" x14ac:dyDescent="0.15">
      <c r="A131" s="92">
        <v>43</v>
      </c>
      <c r="B131" s="93" t="str">
        <f>IF(データ２!B86="","",VLOOKUP(A131,データ２!$A$2:$B$180,2))</f>
        <v>日本橋ファイターズ</v>
      </c>
      <c r="C131" s="22" t="s">
        <v>293</v>
      </c>
      <c r="D131" s="23" t="s">
        <v>33</v>
      </c>
      <c r="E131" s="24">
        <v>13</v>
      </c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22" t="s">
        <v>293</v>
      </c>
      <c r="M131" s="23" t="s">
        <v>33</v>
      </c>
      <c r="N131" s="24">
        <v>11</v>
      </c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5" t="s">
        <v>32</v>
      </c>
      <c r="V131" s="96"/>
      <c r="W131" s="97"/>
      <c r="X131" s="84"/>
      <c r="Y131" s="85"/>
      <c r="Z131" s="86"/>
      <c r="AA131" s="22" t="s">
        <v>293</v>
      </c>
      <c r="AB131" s="23" t="s">
        <v>33</v>
      </c>
      <c r="AC131" s="24">
        <v>34</v>
      </c>
      <c r="AD131" s="101">
        <f>COUNTIF(C131:AC132,"○")</f>
        <v>0</v>
      </c>
      <c r="AE131" s="90">
        <f>COUNTIF(C131:AC132,"●")</f>
        <v>1</v>
      </c>
      <c r="AF131" s="90">
        <f>COUNTIF(C131:AC132,"△")</f>
        <v>0</v>
      </c>
      <c r="AG131" s="90">
        <f>+AD131*3+AF131*1</f>
        <v>0</v>
      </c>
      <c r="AH131" s="90">
        <f t="shared" ref="AH131" si="151">+E132+H132+K132+N132+Q132+T132+W132+Z132+AC132</f>
        <v>24</v>
      </c>
      <c r="AI131" s="90">
        <f t="shared" ref="AI131" si="152">+C132+F132+I132+L132+O132+R132+U132+X132+AA132</f>
        <v>0</v>
      </c>
      <c r="AJ131" s="90">
        <f t="shared" ref="AJ131" si="153">+RANK(AG131,$AG$119:$AG$136,0)*100+RANK(AH131,$AH$119:$AH$136,1)*10+RANK(AI131,$AI$119:$AI$136,0)</f>
        <v>596</v>
      </c>
      <c r="AK131" s="90">
        <f t="shared" ref="AK131" si="154">+RANK(AJ131,$AJ$119:$AJ$136,1)</f>
        <v>9</v>
      </c>
    </row>
    <row r="132" spans="1:37" ht="15.95" customHeight="1" x14ac:dyDescent="0.15">
      <c r="A132" s="92"/>
      <c r="B132" s="94"/>
      <c r="C132" s="25"/>
      <c r="D132" s="26" t="s">
        <v>33</v>
      </c>
      <c r="E132" s="27"/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98"/>
      <c r="V132" s="99"/>
      <c r="W132" s="100"/>
      <c r="X132" s="87">
        <v>0</v>
      </c>
      <c r="Y132" s="88" t="s">
        <v>751</v>
      </c>
      <c r="Z132" s="89">
        <v>24</v>
      </c>
      <c r="AA132" s="25"/>
      <c r="AB132" s="26" t="s">
        <v>33</v>
      </c>
      <c r="AC132" s="27"/>
      <c r="AD132" s="102"/>
      <c r="AE132" s="91"/>
      <c r="AF132" s="91"/>
      <c r="AG132" s="91"/>
      <c r="AH132" s="91"/>
      <c r="AI132" s="91"/>
      <c r="AJ132" s="91"/>
      <c r="AK132" s="91"/>
    </row>
    <row r="133" spans="1:37" ht="15.95" customHeight="1" x14ac:dyDescent="0.15">
      <c r="A133" s="92">
        <v>44</v>
      </c>
      <c r="B133" s="93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22" t="s">
        <v>293</v>
      </c>
      <c r="P133" s="23" t="s">
        <v>33</v>
      </c>
      <c r="Q133" s="24">
        <v>23</v>
      </c>
      <c r="R133" s="22" t="s">
        <v>293</v>
      </c>
      <c r="S133" s="23" t="s">
        <v>33</v>
      </c>
      <c r="T133" s="24">
        <v>28</v>
      </c>
      <c r="U133" s="78"/>
      <c r="V133" s="79"/>
      <c r="W133" s="80"/>
      <c r="X133" s="95" t="s">
        <v>32</v>
      </c>
      <c r="Y133" s="96"/>
      <c r="Z133" s="97"/>
      <c r="AA133" s="22" t="s">
        <v>293</v>
      </c>
      <c r="AB133" s="23" t="s">
        <v>33</v>
      </c>
      <c r="AC133" s="24">
        <v>36</v>
      </c>
      <c r="AD133" s="101">
        <f>COUNTIF(C133:AC134,"○")</f>
        <v>1</v>
      </c>
      <c r="AE133" s="90">
        <f>COUNTIF(C133:AC134,"●")</f>
        <v>0</v>
      </c>
      <c r="AF133" s="90">
        <f>COUNTIF(C133:AC134,"△")</f>
        <v>0</v>
      </c>
      <c r="AG133" s="90">
        <f>+AD133*3+AF133*1</f>
        <v>3</v>
      </c>
      <c r="AH133" s="90">
        <f t="shared" ref="AH133" si="155">+E134+H134+K134+N134+Q134+T134+W134+Z134+AC134</f>
        <v>0</v>
      </c>
      <c r="AI133" s="90">
        <f t="shared" ref="AI133" si="156">+C134+F134+I134+L134+O134+R134+U134+X134+AA134</f>
        <v>24</v>
      </c>
      <c r="AJ133" s="90">
        <f t="shared" ref="AJ133" si="157">+RANK(AG133,$AG$119:$AG$136,0)*100+RANK(AH133,$AH$119:$AH$136,1)*10+RANK(AI133,$AI$119:$AI$136,0)</f>
        <v>111</v>
      </c>
      <c r="AK133" s="90">
        <f t="shared" ref="AK133" si="158">+RANK(AJ133,$AJ$119:$AJ$136,1)</f>
        <v>1</v>
      </c>
    </row>
    <row r="134" spans="1:37" ht="15.95" customHeight="1" x14ac:dyDescent="0.15">
      <c r="A134" s="92"/>
      <c r="B134" s="94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81">
        <v>24</v>
      </c>
      <c r="V134" s="82" t="s">
        <v>750</v>
      </c>
      <c r="W134" s="83">
        <v>0</v>
      </c>
      <c r="X134" s="98"/>
      <c r="Y134" s="99"/>
      <c r="Z134" s="100"/>
      <c r="AA134" s="25"/>
      <c r="AB134" s="26" t="s">
        <v>33</v>
      </c>
      <c r="AC134" s="27"/>
      <c r="AD134" s="102"/>
      <c r="AE134" s="91"/>
      <c r="AF134" s="91"/>
      <c r="AG134" s="91"/>
      <c r="AH134" s="91"/>
      <c r="AI134" s="91"/>
      <c r="AJ134" s="91"/>
      <c r="AK134" s="91"/>
    </row>
    <row r="135" spans="1:37" ht="15.95" customHeight="1" x14ac:dyDescent="0.15">
      <c r="A135" s="92">
        <v>45</v>
      </c>
      <c r="B135" s="93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22" t="s">
        <v>293</v>
      </c>
      <c r="M135" s="23" t="s">
        <v>33</v>
      </c>
      <c r="N135" s="24">
        <v>22</v>
      </c>
      <c r="O135" s="22" t="s">
        <v>293</v>
      </c>
      <c r="P135" s="23" t="s">
        <v>33</v>
      </c>
      <c r="Q135" s="24">
        <v>27</v>
      </c>
      <c r="R135" s="22" t="s">
        <v>293</v>
      </c>
      <c r="S135" s="23" t="s">
        <v>33</v>
      </c>
      <c r="T135" s="24">
        <v>31</v>
      </c>
      <c r="U135" s="22" t="s">
        <v>293</v>
      </c>
      <c r="V135" s="23" t="s">
        <v>33</v>
      </c>
      <c r="W135" s="24">
        <v>34</v>
      </c>
      <c r="X135" s="22" t="s">
        <v>293</v>
      </c>
      <c r="Y135" s="23" t="s">
        <v>33</v>
      </c>
      <c r="Z135" s="24">
        <v>36</v>
      </c>
      <c r="AA135" s="95" t="s">
        <v>32</v>
      </c>
      <c r="AB135" s="96"/>
      <c r="AC135" s="97"/>
      <c r="AD135" s="101">
        <f>COUNTIF(C135:AC136,"○")</f>
        <v>0</v>
      </c>
      <c r="AE135" s="90">
        <f>COUNTIF(C135:AC136,"●")</f>
        <v>0</v>
      </c>
      <c r="AF135" s="90">
        <f>COUNTIF(C135:AC136,"△")</f>
        <v>0</v>
      </c>
      <c r="AG135" s="90">
        <f>+AD135*3+AF135*1</f>
        <v>0</v>
      </c>
      <c r="AH135" s="90">
        <f t="shared" ref="AH135" si="159">+E136+H136+K136+N136+Q136+T136+W136+Z136+AC136</f>
        <v>0</v>
      </c>
      <c r="AI135" s="90">
        <f t="shared" ref="AI135" si="160">+C136+F136+I136+L136+O136+R136+U136+X136+AA136</f>
        <v>0</v>
      </c>
      <c r="AJ135" s="90">
        <f t="shared" ref="AJ135" si="161">+RANK(AG135,$AG$119:$AG$136,0)*100+RANK(AH135,$AH$119:$AH$136,1)*10+RANK(AI135,$AI$119:$AI$136,0)</f>
        <v>516</v>
      </c>
      <c r="AK135" s="90">
        <f t="shared" ref="AK135" si="162">+RANK(AJ135,$AJ$119:$AJ$136,1)</f>
        <v>5</v>
      </c>
    </row>
    <row r="136" spans="1:37" ht="15.95" customHeight="1" x14ac:dyDescent="0.15">
      <c r="A136" s="92"/>
      <c r="B136" s="94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98"/>
      <c r="AB136" s="99"/>
      <c r="AC136" s="100"/>
      <c r="AD136" s="102"/>
      <c r="AE136" s="91"/>
      <c r="AF136" s="91"/>
      <c r="AG136" s="91"/>
      <c r="AH136" s="91"/>
      <c r="AI136" s="91"/>
      <c r="AJ136" s="91"/>
      <c r="AK136" s="91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</v>
      </c>
      <c r="AE137" s="16">
        <f>SUM(AE119:AE136)</f>
        <v>2</v>
      </c>
      <c r="AF137" s="16">
        <f>SUM(AF119:AF136)</f>
        <v>2</v>
      </c>
      <c r="AH137" s="16">
        <f>SUM(AH119:AH136)</f>
        <v>44</v>
      </c>
      <c r="AI137" s="16">
        <f>SUM(AI119:AI136)</f>
        <v>44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3" t="str">
        <f>+IF(B150="","",+B150)</f>
        <v>葛飾アニマルズ</v>
      </c>
      <c r="D149" s="104"/>
      <c r="E149" s="105"/>
      <c r="F149" s="103" t="str">
        <f>+IF(B152="","",+B152)</f>
        <v>上篠崎ムスタングクラブ</v>
      </c>
      <c r="G149" s="104"/>
      <c r="H149" s="105"/>
      <c r="I149" s="103" t="str">
        <f>+IF(B154="","",+B154)</f>
        <v>球友ジュニアーズ</v>
      </c>
      <c r="J149" s="104"/>
      <c r="K149" s="105"/>
      <c r="L149" s="103" t="str">
        <f>+IF(B156="","",+B156)</f>
        <v>東山エイターズ</v>
      </c>
      <c r="M149" s="104"/>
      <c r="N149" s="105"/>
      <c r="O149" s="103" t="str">
        <f>+IF(B158="","",+B158)</f>
        <v>新宿ドリーム</v>
      </c>
      <c r="P149" s="104"/>
      <c r="Q149" s="105"/>
      <c r="R149" s="103" t="str">
        <f>+IF(B160="","",+B160)</f>
        <v>七北クラブ</v>
      </c>
      <c r="S149" s="104"/>
      <c r="T149" s="105"/>
      <c r="U149" s="103" t="str">
        <f>+IF(B162="","",+B162)</f>
        <v>中央バンディーズ</v>
      </c>
      <c r="V149" s="104"/>
      <c r="W149" s="105"/>
      <c r="X149" s="103" t="str">
        <f>+IF(B164="","",+B164)</f>
        <v>旗の台クラブ</v>
      </c>
      <c r="Y149" s="104"/>
      <c r="Z149" s="105"/>
      <c r="AA149" s="103" t="str">
        <f>+IF(B166="","",+B166)</f>
        <v>トゥールスジュニア</v>
      </c>
      <c r="AB149" s="104"/>
      <c r="AC149" s="105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2">
        <v>46</v>
      </c>
      <c r="B150" s="93" t="str">
        <f>IF(データ２!B92="","",VLOOKUP(A150,データ２!$A$2:$B$180,2))</f>
        <v>葛飾アニマルズ</v>
      </c>
      <c r="C150" s="95" t="s">
        <v>32</v>
      </c>
      <c r="D150" s="96"/>
      <c r="E150" s="97"/>
      <c r="F150" s="22" t="s">
        <v>294</v>
      </c>
      <c r="G150" s="23" t="s">
        <v>33</v>
      </c>
      <c r="H150" s="24">
        <v>35</v>
      </c>
      <c r="I150" s="127"/>
      <c r="J150" s="128"/>
      <c r="K150" s="129"/>
      <c r="L150" s="22" t="s">
        <v>294</v>
      </c>
      <c r="M150" s="23" t="s">
        <v>33</v>
      </c>
      <c r="N150" s="24">
        <v>29</v>
      </c>
      <c r="O150" s="22" t="s">
        <v>294</v>
      </c>
      <c r="P150" s="23" t="s">
        <v>33</v>
      </c>
      <c r="Q150" s="24">
        <v>25</v>
      </c>
      <c r="R150" s="22" t="s">
        <v>294</v>
      </c>
      <c r="S150" s="23" t="s">
        <v>33</v>
      </c>
      <c r="T150" s="24">
        <v>19</v>
      </c>
      <c r="U150" s="22" t="s">
        <v>294</v>
      </c>
      <c r="V150" s="23" t="s">
        <v>33</v>
      </c>
      <c r="W150" s="24">
        <v>13</v>
      </c>
      <c r="X150" s="22" t="s">
        <v>294</v>
      </c>
      <c r="Y150" s="23" t="s">
        <v>33</v>
      </c>
      <c r="Z150" s="24">
        <v>5</v>
      </c>
      <c r="AA150" s="22" t="s">
        <v>294</v>
      </c>
      <c r="AB150" s="23" t="s">
        <v>33</v>
      </c>
      <c r="AC150" s="24">
        <v>1</v>
      </c>
      <c r="AD150" s="101">
        <f>COUNTIF(C150:AC151,"○")</f>
        <v>0</v>
      </c>
      <c r="AE150" s="90">
        <f>COUNTIF(C150:AC151,"●")</f>
        <v>0</v>
      </c>
      <c r="AF150" s="90">
        <f>COUNTIF(C150:AC151,"△")</f>
        <v>1</v>
      </c>
      <c r="AG150" s="90">
        <f>+AD150*3+AF150*1</f>
        <v>1</v>
      </c>
      <c r="AH150" s="90">
        <f>+E151+H151+K151+N151+Q151+T151+W151+Z151+AC151</f>
        <v>2</v>
      </c>
      <c r="AI150" s="90">
        <f>+C151+F151+I151+L151+O151+R151+U151+X151+AA151</f>
        <v>2</v>
      </c>
      <c r="AJ150" s="90">
        <f>+RANK(AG150,$AG$150:$AG$167,0)*100+RANK(AH150,$AH$150:$AH$167,1)*10+RANK(AI150,$AI$150:$AI$167,0)</f>
        <v>355</v>
      </c>
      <c r="AK150" s="90">
        <f>+RANK(AJ150,$AJ$150:$AJ$167,1)</f>
        <v>3</v>
      </c>
    </row>
    <row r="151" spans="1:37" ht="15.95" customHeight="1" x14ac:dyDescent="0.15">
      <c r="A151" s="92"/>
      <c r="B151" s="94"/>
      <c r="C151" s="98"/>
      <c r="D151" s="99"/>
      <c r="E151" s="100"/>
      <c r="F151" s="25"/>
      <c r="G151" s="26" t="s">
        <v>33</v>
      </c>
      <c r="H151" s="27"/>
      <c r="I151" s="130">
        <v>2</v>
      </c>
      <c r="J151" s="131" t="s">
        <v>752</v>
      </c>
      <c r="K151" s="132">
        <v>2</v>
      </c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25"/>
      <c r="AB151" s="26" t="s">
        <v>33</v>
      </c>
      <c r="AC151" s="27"/>
      <c r="AD151" s="102"/>
      <c r="AE151" s="91"/>
      <c r="AF151" s="91"/>
      <c r="AG151" s="91"/>
      <c r="AH151" s="91"/>
      <c r="AI151" s="91"/>
      <c r="AJ151" s="91"/>
      <c r="AK151" s="91"/>
    </row>
    <row r="152" spans="1:37" ht="15.95" customHeight="1" x14ac:dyDescent="0.15">
      <c r="A152" s="92">
        <v>47</v>
      </c>
      <c r="B152" s="93" t="str">
        <f>IF(データ２!B94="","",VLOOKUP(A152,データ２!$A$2:$B$180,2))</f>
        <v>上篠崎ムスタングクラブ</v>
      </c>
      <c r="C152" s="22" t="s">
        <v>294</v>
      </c>
      <c r="D152" s="23" t="s">
        <v>33</v>
      </c>
      <c r="E152" s="24">
        <v>35</v>
      </c>
      <c r="F152" s="95" t="s">
        <v>32</v>
      </c>
      <c r="G152" s="96"/>
      <c r="H152" s="97"/>
      <c r="I152" s="22" t="s">
        <v>294</v>
      </c>
      <c r="J152" s="23" t="s">
        <v>33</v>
      </c>
      <c r="K152" s="24">
        <v>30</v>
      </c>
      <c r="L152" s="84"/>
      <c r="M152" s="85"/>
      <c r="N152" s="86"/>
      <c r="O152" s="22" t="s">
        <v>294</v>
      </c>
      <c r="P152" s="23" t="s">
        <v>33</v>
      </c>
      <c r="Q152" s="24">
        <v>20</v>
      </c>
      <c r="R152" s="22" t="s">
        <v>294</v>
      </c>
      <c r="S152" s="23" t="s">
        <v>33</v>
      </c>
      <c r="T152" s="24">
        <v>14</v>
      </c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1">
        <f>COUNTIF(C152:AC153,"○")</f>
        <v>0</v>
      </c>
      <c r="AE152" s="90">
        <f>COUNTIF(C152:AC153,"●")</f>
        <v>1</v>
      </c>
      <c r="AF152" s="90">
        <f>COUNTIF(C152:AC153,"△")</f>
        <v>0</v>
      </c>
      <c r="AG152" s="90">
        <f>+AD152*3+AF152*1</f>
        <v>0</v>
      </c>
      <c r="AH152" s="90">
        <f t="shared" ref="AH152" si="163">+E153+H153+K153+N153+Q153+T153+W153+Z153+AC153</f>
        <v>10</v>
      </c>
      <c r="AI152" s="90">
        <f t="shared" ref="AI152" si="164">+C153+F153+I153+L153+O153+R153+U153+X153+AA153</f>
        <v>5</v>
      </c>
      <c r="AJ152" s="90">
        <f t="shared" ref="AJ152" si="165">+RANK(AG152,$AG$150:$AG$167,0)*100+RANK(AH152,$AH$150:$AH$167,1)*10+RANK(AI152,$AI$150:$AI$167,0)</f>
        <v>584</v>
      </c>
      <c r="AK152" s="90">
        <f t="shared" ref="AK152" si="166">+RANK(AJ152,$AJ$150:$AJ$167,1)</f>
        <v>9</v>
      </c>
    </row>
    <row r="153" spans="1:37" ht="15.95" customHeight="1" x14ac:dyDescent="0.15">
      <c r="A153" s="92"/>
      <c r="B153" s="94"/>
      <c r="C153" s="25"/>
      <c r="D153" s="26" t="s">
        <v>33</v>
      </c>
      <c r="E153" s="27"/>
      <c r="F153" s="98"/>
      <c r="G153" s="99"/>
      <c r="H153" s="100"/>
      <c r="I153" s="25"/>
      <c r="J153" s="26" t="s">
        <v>33</v>
      </c>
      <c r="K153" s="27"/>
      <c r="L153" s="87">
        <v>5</v>
      </c>
      <c r="M153" s="88" t="s">
        <v>751</v>
      </c>
      <c r="N153" s="89">
        <v>10</v>
      </c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2"/>
      <c r="AE153" s="91"/>
      <c r="AF153" s="91"/>
      <c r="AG153" s="91"/>
      <c r="AH153" s="91"/>
      <c r="AI153" s="91"/>
      <c r="AJ153" s="91"/>
      <c r="AK153" s="91"/>
    </row>
    <row r="154" spans="1:37" ht="15.95" customHeight="1" x14ac:dyDescent="0.15">
      <c r="A154" s="92">
        <v>48</v>
      </c>
      <c r="B154" s="93" t="str">
        <f>IF(データ２!B96="","",VLOOKUP(A154,データ２!$A$2:$B$180,2))</f>
        <v>球友ジュニアーズ</v>
      </c>
      <c r="C154" s="127"/>
      <c r="D154" s="128"/>
      <c r="E154" s="129"/>
      <c r="F154" s="22" t="s">
        <v>294</v>
      </c>
      <c r="G154" s="23" t="s">
        <v>33</v>
      </c>
      <c r="H154" s="24">
        <v>30</v>
      </c>
      <c r="I154" s="95" t="s">
        <v>32</v>
      </c>
      <c r="J154" s="96"/>
      <c r="K154" s="97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84"/>
      <c r="Y154" s="85"/>
      <c r="Z154" s="86"/>
      <c r="AA154" s="22" t="s">
        <v>294</v>
      </c>
      <c r="AB154" s="23" t="s">
        <v>33</v>
      </c>
      <c r="AC154" s="24">
        <v>16</v>
      </c>
      <c r="AD154" s="101">
        <f>COUNTIF(C154:AC155,"○")</f>
        <v>0</v>
      </c>
      <c r="AE154" s="90">
        <f>COUNTIF(C154:AC155,"●")</f>
        <v>1</v>
      </c>
      <c r="AF154" s="90">
        <f>COUNTIF(C154:AC155,"△")</f>
        <v>1</v>
      </c>
      <c r="AG154" s="90">
        <f>+AD154*3+AF154*1</f>
        <v>1</v>
      </c>
      <c r="AH154" s="90">
        <f t="shared" ref="AH154" si="167">+E155+H155+K155+N155+Q155+T155+W155+Z155+AC155</f>
        <v>15</v>
      </c>
      <c r="AI154" s="90">
        <f t="shared" ref="AI154" si="168">+C155+F155+I155+L155+O155+R155+U155+X155+AA155</f>
        <v>6</v>
      </c>
      <c r="AJ154" s="90">
        <f t="shared" ref="AJ154" si="169">+RANK(AG154,$AG$150:$AG$167,0)*100+RANK(AH154,$AH$150:$AH$167,1)*10+RANK(AI154,$AI$150:$AI$167,0)</f>
        <v>393</v>
      </c>
      <c r="AK154" s="90">
        <f t="shared" ref="AK154" si="170">+RANK(AJ154,$AJ$150:$AJ$167,1)</f>
        <v>4</v>
      </c>
    </row>
    <row r="155" spans="1:37" ht="15.95" customHeight="1" x14ac:dyDescent="0.15">
      <c r="A155" s="92"/>
      <c r="B155" s="94"/>
      <c r="C155" s="130">
        <v>2</v>
      </c>
      <c r="D155" s="131" t="s">
        <v>752</v>
      </c>
      <c r="E155" s="132">
        <v>2</v>
      </c>
      <c r="F155" s="25"/>
      <c r="G155" s="26" t="s">
        <v>33</v>
      </c>
      <c r="H155" s="27"/>
      <c r="I155" s="98"/>
      <c r="J155" s="99"/>
      <c r="K155" s="100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7">
        <v>4</v>
      </c>
      <c r="Y155" s="88" t="s">
        <v>751</v>
      </c>
      <c r="Z155" s="89">
        <v>13</v>
      </c>
      <c r="AA155" s="25"/>
      <c r="AB155" s="26" t="s">
        <v>33</v>
      </c>
      <c r="AC155" s="27"/>
      <c r="AD155" s="102"/>
      <c r="AE155" s="91"/>
      <c r="AF155" s="91"/>
      <c r="AG155" s="91"/>
      <c r="AH155" s="91"/>
      <c r="AI155" s="91"/>
      <c r="AJ155" s="91"/>
      <c r="AK155" s="91"/>
    </row>
    <row r="156" spans="1:37" ht="15.95" customHeight="1" x14ac:dyDescent="0.15">
      <c r="A156" s="92">
        <v>49</v>
      </c>
      <c r="B156" s="93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8"/>
      <c r="G156" s="79"/>
      <c r="H156" s="80"/>
      <c r="I156" s="22" t="s">
        <v>294</v>
      </c>
      <c r="J156" s="23" t="s">
        <v>33</v>
      </c>
      <c r="K156" s="24">
        <v>21</v>
      </c>
      <c r="L156" s="95" t="s">
        <v>32</v>
      </c>
      <c r="M156" s="96"/>
      <c r="N156" s="97"/>
      <c r="O156" s="22" t="s">
        <v>294</v>
      </c>
      <c r="P156" s="23" t="s">
        <v>33</v>
      </c>
      <c r="Q156" s="24">
        <v>8</v>
      </c>
      <c r="R156" s="22" t="s">
        <v>294</v>
      </c>
      <c r="S156" s="23" t="s">
        <v>33</v>
      </c>
      <c r="T156" s="24">
        <v>4</v>
      </c>
      <c r="U156" s="22" t="s">
        <v>294</v>
      </c>
      <c r="V156" s="23" t="s">
        <v>33</v>
      </c>
      <c r="W156" s="24">
        <v>11</v>
      </c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1">
        <f>COUNTIF(C156:AC157,"○")</f>
        <v>1</v>
      </c>
      <c r="AE156" s="90">
        <f>COUNTIF(C156:AC157,"●")</f>
        <v>0</v>
      </c>
      <c r="AF156" s="90">
        <f>COUNTIF(C156:AC157,"△")</f>
        <v>0</v>
      </c>
      <c r="AG156" s="90">
        <f>+AD156*3+AF156*1</f>
        <v>3</v>
      </c>
      <c r="AH156" s="90">
        <f t="shared" ref="AH156" si="171">+E157+H157+K157+N157+Q157+T157+W157+Z157+AC157</f>
        <v>5</v>
      </c>
      <c r="AI156" s="90">
        <f t="shared" ref="AI156" si="172">+C157+F157+I157+L157+O157+R157+U157+X157+AA157</f>
        <v>10</v>
      </c>
      <c r="AJ156" s="90">
        <f t="shared" ref="AJ156" si="173">+RANK(AG156,$AG$150:$AG$167,0)*100+RANK(AH156,$AH$150:$AH$167,1)*10+RANK(AI156,$AI$150:$AI$167,0)</f>
        <v>172</v>
      </c>
      <c r="AK156" s="90">
        <f t="shared" ref="AK156" si="174">+RANK(AJ156,$AJ$150:$AJ$167,1)</f>
        <v>2</v>
      </c>
    </row>
    <row r="157" spans="1:37" ht="15.95" customHeight="1" x14ac:dyDescent="0.15">
      <c r="A157" s="92"/>
      <c r="B157" s="94"/>
      <c r="C157" s="25"/>
      <c r="D157" s="26" t="s">
        <v>33</v>
      </c>
      <c r="E157" s="27"/>
      <c r="F157" s="81">
        <v>10</v>
      </c>
      <c r="G157" s="82" t="s">
        <v>750</v>
      </c>
      <c r="H157" s="83">
        <v>5</v>
      </c>
      <c r="I157" s="25"/>
      <c r="J157" s="26" t="s">
        <v>33</v>
      </c>
      <c r="K157" s="27"/>
      <c r="L157" s="98"/>
      <c r="M157" s="99"/>
      <c r="N157" s="100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25"/>
      <c r="AB157" s="26" t="s">
        <v>33</v>
      </c>
      <c r="AC157" s="27"/>
      <c r="AD157" s="102"/>
      <c r="AE157" s="91"/>
      <c r="AF157" s="91"/>
      <c r="AG157" s="91"/>
      <c r="AH157" s="91"/>
      <c r="AI157" s="91"/>
      <c r="AJ157" s="91"/>
      <c r="AK157" s="91"/>
    </row>
    <row r="158" spans="1:37" ht="15.95" customHeight="1" x14ac:dyDescent="0.15">
      <c r="A158" s="92">
        <v>50</v>
      </c>
      <c r="B158" s="93" t="str">
        <f>IF(データ２!B100="","",VLOOKUP(A158,データ２!$A$2:$B$180,2))</f>
        <v>新宿ドリーム</v>
      </c>
      <c r="C158" s="22" t="s">
        <v>294</v>
      </c>
      <c r="D158" s="23" t="s">
        <v>33</v>
      </c>
      <c r="E158" s="24">
        <v>25</v>
      </c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5" t="s">
        <v>32</v>
      </c>
      <c r="P158" s="96"/>
      <c r="Q158" s="97"/>
      <c r="R158" s="22" t="s">
        <v>294</v>
      </c>
      <c r="S158" s="23" t="s">
        <v>33</v>
      </c>
      <c r="T158" s="24">
        <v>12</v>
      </c>
      <c r="U158" s="22" t="s">
        <v>294</v>
      </c>
      <c r="V158" s="23" t="s">
        <v>33</v>
      </c>
      <c r="W158" s="24">
        <v>18</v>
      </c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1">
        <f>COUNTIF(C158:AC159,"○")</f>
        <v>0</v>
      </c>
      <c r="AE158" s="90">
        <f>COUNTIF(C158:AC159,"●")</f>
        <v>0</v>
      </c>
      <c r="AF158" s="90">
        <f>COUNTIF(C158:AC159,"△")</f>
        <v>0</v>
      </c>
      <c r="AG158" s="90">
        <f>+AD158*3+AF158*1</f>
        <v>0</v>
      </c>
      <c r="AH158" s="90">
        <f t="shared" ref="AH158" si="175">+E159+H159+K159+N159+Q159+T159+W159+Z159+AC159</f>
        <v>0</v>
      </c>
      <c r="AI158" s="90">
        <f t="shared" ref="AI158" si="176">+C159+F159+I159+L159+O159+R159+U159+X159+AA159</f>
        <v>0</v>
      </c>
      <c r="AJ158" s="90">
        <f t="shared" ref="AJ158" si="177">+RANK(AG158,$AG$150:$AG$167,0)*100+RANK(AH158,$AH$150:$AH$167,1)*10+RANK(AI158,$AI$150:$AI$167,0)</f>
        <v>516</v>
      </c>
      <c r="AK158" s="90">
        <f t="shared" ref="AK158" si="178">+RANK(AJ158,$AJ$150:$AJ$167,1)</f>
        <v>5</v>
      </c>
    </row>
    <row r="159" spans="1:37" ht="15.95" customHeight="1" x14ac:dyDescent="0.15">
      <c r="A159" s="92"/>
      <c r="B159" s="94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98"/>
      <c r="P159" s="99"/>
      <c r="Q159" s="100"/>
      <c r="R159" s="25"/>
      <c r="S159" s="26" t="s">
        <v>33</v>
      </c>
      <c r="T159" s="27"/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102"/>
      <c r="AE159" s="91"/>
      <c r="AF159" s="91"/>
      <c r="AG159" s="91"/>
      <c r="AH159" s="91"/>
      <c r="AI159" s="91"/>
      <c r="AJ159" s="91"/>
      <c r="AK159" s="91"/>
    </row>
    <row r="160" spans="1:37" ht="15.95" customHeight="1" x14ac:dyDescent="0.15">
      <c r="A160" s="92">
        <v>51</v>
      </c>
      <c r="B160" s="93" t="str">
        <f>IF(データ２!B102="","",VLOOKUP(A160,データ２!$A$2:$B$180,2))</f>
        <v>七北クラブ</v>
      </c>
      <c r="C160" s="22" t="s">
        <v>294</v>
      </c>
      <c r="D160" s="23" t="s">
        <v>33</v>
      </c>
      <c r="E160" s="24">
        <v>19</v>
      </c>
      <c r="F160" s="22" t="s">
        <v>294</v>
      </c>
      <c r="G160" s="23" t="s">
        <v>33</v>
      </c>
      <c r="H160" s="24">
        <v>14</v>
      </c>
      <c r="I160" s="22" t="s">
        <v>294</v>
      </c>
      <c r="J160" s="23" t="s">
        <v>33</v>
      </c>
      <c r="K160" s="24">
        <v>7</v>
      </c>
      <c r="L160" s="22" t="s">
        <v>294</v>
      </c>
      <c r="M160" s="23" t="s">
        <v>33</v>
      </c>
      <c r="N160" s="24">
        <v>4</v>
      </c>
      <c r="O160" s="22" t="s">
        <v>294</v>
      </c>
      <c r="P160" s="23" t="s">
        <v>33</v>
      </c>
      <c r="Q160" s="24">
        <v>12</v>
      </c>
      <c r="R160" s="95" t="s">
        <v>32</v>
      </c>
      <c r="S160" s="96"/>
      <c r="T160" s="97"/>
      <c r="U160" s="22" t="s">
        <v>294</v>
      </c>
      <c r="V160" s="23" t="s">
        <v>33</v>
      </c>
      <c r="W160" s="24">
        <v>24</v>
      </c>
      <c r="X160" s="22" t="s">
        <v>294</v>
      </c>
      <c r="Y160" s="23" t="s">
        <v>33</v>
      </c>
      <c r="Z160" s="24">
        <v>28</v>
      </c>
      <c r="AA160" s="22" t="s">
        <v>294</v>
      </c>
      <c r="AB160" s="23" t="s">
        <v>33</v>
      </c>
      <c r="AC160" s="24">
        <v>31</v>
      </c>
      <c r="AD160" s="101">
        <f>COUNTIF(C160:AC161,"○")</f>
        <v>0</v>
      </c>
      <c r="AE160" s="90">
        <f>COUNTIF(C160:AC161,"●")</f>
        <v>0</v>
      </c>
      <c r="AF160" s="90">
        <f>COUNTIF(C160:AC161,"△")</f>
        <v>0</v>
      </c>
      <c r="AG160" s="90">
        <f>+AD160*3+AF160*1</f>
        <v>0</v>
      </c>
      <c r="AH160" s="90">
        <f t="shared" ref="AH160" si="179">+E161+H161+K161+N161+Q161+T161+W161+Z161+AC161</f>
        <v>0</v>
      </c>
      <c r="AI160" s="90">
        <f t="shared" ref="AI160" si="180">+C161+F161+I161+L161+O161+R161+U161+X161+AA161</f>
        <v>0</v>
      </c>
      <c r="AJ160" s="90">
        <f t="shared" ref="AJ160" si="181">+RANK(AG160,$AG$150:$AG$167,0)*100+RANK(AH160,$AH$150:$AH$167,1)*10+RANK(AI160,$AI$150:$AI$167,0)</f>
        <v>516</v>
      </c>
      <c r="AK160" s="90">
        <f t="shared" ref="AK160" si="182">+RANK(AJ160,$AJ$150:$AJ$167,1)</f>
        <v>5</v>
      </c>
    </row>
    <row r="161" spans="1:37" ht="15.95" customHeight="1" x14ac:dyDescent="0.15">
      <c r="A161" s="92"/>
      <c r="B161" s="94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98"/>
      <c r="S161" s="99"/>
      <c r="T161" s="100"/>
      <c r="U161" s="25"/>
      <c r="V161" s="26" t="s">
        <v>33</v>
      </c>
      <c r="W161" s="27"/>
      <c r="X161" s="25"/>
      <c r="Y161" s="26" t="s">
        <v>33</v>
      </c>
      <c r="Z161" s="27"/>
      <c r="AA161" s="25"/>
      <c r="AB161" s="26" t="s">
        <v>33</v>
      </c>
      <c r="AC161" s="27"/>
      <c r="AD161" s="102"/>
      <c r="AE161" s="91"/>
      <c r="AF161" s="91"/>
      <c r="AG161" s="91"/>
      <c r="AH161" s="91"/>
      <c r="AI161" s="91"/>
      <c r="AJ161" s="91"/>
      <c r="AK161" s="91"/>
    </row>
    <row r="162" spans="1:37" ht="15.95" customHeight="1" x14ac:dyDescent="0.15">
      <c r="A162" s="92">
        <v>52</v>
      </c>
      <c r="B162" s="93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22" t="s">
        <v>294</v>
      </c>
      <c r="M162" s="23" t="s">
        <v>33</v>
      </c>
      <c r="N162" s="24">
        <v>11</v>
      </c>
      <c r="O162" s="22" t="s">
        <v>294</v>
      </c>
      <c r="P162" s="23" t="s">
        <v>33</v>
      </c>
      <c r="Q162" s="24">
        <v>18</v>
      </c>
      <c r="R162" s="22" t="s">
        <v>294</v>
      </c>
      <c r="S162" s="23" t="s">
        <v>33</v>
      </c>
      <c r="T162" s="24">
        <v>24</v>
      </c>
      <c r="U162" s="95" t="s">
        <v>32</v>
      </c>
      <c r="V162" s="96"/>
      <c r="W162" s="97"/>
      <c r="X162" s="22" t="s">
        <v>294</v>
      </c>
      <c r="Y162" s="23" t="s">
        <v>33</v>
      </c>
      <c r="Z162" s="24">
        <v>32</v>
      </c>
      <c r="AA162" s="22" t="s">
        <v>294</v>
      </c>
      <c r="AB162" s="23" t="s">
        <v>33</v>
      </c>
      <c r="AC162" s="24">
        <v>34</v>
      </c>
      <c r="AD162" s="101">
        <f>COUNTIF(C162:AC163,"○")</f>
        <v>0</v>
      </c>
      <c r="AE162" s="90">
        <f>COUNTIF(C162:AC163,"●")</f>
        <v>0</v>
      </c>
      <c r="AF162" s="90">
        <f>COUNTIF(C162:AC163,"△")</f>
        <v>0</v>
      </c>
      <c r="AG162" s="90">
        <f>+AD162*3+AF162*1</f>
        <v>0</v>
      </c>
      <c r="AH162" s="90">
        <f t="shared" ref="AH162" si="183">+E163+H163+K163+N163+Q163+T163+W163+Z163+AC163</f>
        <v>0</v>
      </c>
      <c r="AI162" s="90">
        <f t="shared" ref="AI162" si="184">+C163+F163+I163+L163+O163+R163+U163+X163+AA163</f>
        <v>0</v>
      </c>
      <c r="AJ162" s="90">
        <f t="shared" ref="AJ162" si="185">+RANK(AG162,$AG$150:$AG$167,0)*100+RANK(AH162,$AH$150:$AH$167,1)*10+RANK(AI162,$AI$150:$AI$167,0)</f>
        <v>516</v>
      </c>
      <c r="AK162" s="90">
        <f t="shared" ref="AK162" si="186">+RANK(AJ162,$AJ$150:$AJ$167,1)</f>
        <v>5</v>
      </c>
    </row>
    <row r="163" spans="1:37" ht="15.95" customHeight="1" x14ac:dyDescent="0.15">
      <c r="A163" s="92"/>
      <c r="B163" s="94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25"/>
      <c r="P163" s="26" t="s">
        <v>33</v>
      </c>
      <c r="Q163" s="27"/>
      <c r="R163" s="25"/>
      <c r="S163" s="26" t="s">
        <v>33</v>
      </c>
      <c r="T163" s="27"/>
      <c r="U163" s="98"/>
      <c r="V163" s="99"/>
      <c r="W163" s="100"/>
      <c r="X163" s="25"/>
      <c r="Y163" s="26" t="s">
        <v>33</v>
      </c>
      <c r="Z163" s="27"/>
      <c r="AA163" s="25"/>
      <c r="AB163" s="26" t="s">
        <v>33</v>
      </c>
      <c r="AC163" s="27"/>
      <c r="AD163" s="102"/>
      <c r="AE163" s="91"/>
      <c r="AF163" s="91"/>
      <c r="AG163" s="91"/>
      <c r="AH163" s="91"/>
      <c r="AI163" s="91"/>
      <c r="AJ163" s="91"/>
      <c r="AK163" s="91"/>
    </row>
    <row r="164" spans="1:37" ht="15.95" customHeight="1" x14ac:dyDescent="0.15">
      <c r="A164" s="92">
        <v>53</v>
      </c>
      <c r="B164" s="93" t="str">
        <f>IF(データ２!B106="","",VLOOKUP(A164,データ２!$A$2:$B$180,2))</f>
        <v>旗の台クラブ</v>
      </c>
      <c r="C164" s="22" t="s">
        <v>294</v>
      </c>
      <c r="D164" s="23" t="s">
        <v>33</v>
      </c>
      <c r="E164" s="24">
        <v>5</v>
      </c>
      <c r="F164" s="22" t="s">
        <v>294</v>
      </c>
      <c r="G164" s="23" t="s">
        <v>33</v>
      </c>
      <c r="H164" s="24">
        <v>2</v>
      </c>
      <c r="I164" s="78"/>
      <c r="J164" s="79"/>
      <c r="K164" s="80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22" t="s">
        <v>294</v>
      </c>
      <c r="S164" s="23" t="s">
        <v>33</v>
      </c>
      <c r="T164" s="24">
        <v>28</v>
      </c>
      <c r="U164" s="22" t="s">
        <v>294</v>
      </c>
      <c r="V164" s="23" t="s">
        <v>33</v>
      </c>
      <c r="W164" s="24">
        <v>32</v>
      </c>
      <c r="X164" s="95" t="s">
        <v>32</v>
      </c>
      <c r="Y164" s="96"/>
      <c r="Z164" s="97"/>
      <c r="AA164" s="22" t="s">
        <v>294</v>
      </c>
      <c r="AB164" s="23" t="s">
        <v>33</v>
      </c>
      <c r="AC164" s="24">
        <v>36</v>
      </c>
      <c r="AD164" s="101">
        <f>COUNTIF(C164:AC165,"○")</f>
        <v>1</v>
      </c>
      <c r="AE164" s="90">
        <f>COUNTIF(C164:AC165,"●")</f>
        <v>0</v>
      </c>
      <c r="AF164" s="90">
        <f>COUNTIF(C164:AC165,"△")</f>
        <v>0</v>
      </c>
      <c r="AG164" s="90">
        <f>+AD164*3+AF164*1</f>
        <v>3</v>
      </c>
      <c r="AH164" s="90">
        <f t="shared" ref="AH164" si="187">+E165+H165+K165+N165+Q165+T165+W165+Z165+AC165</f>
        <v>4</v>
      </c>
      <c r="AI164" s="90">
        <f t="shared" ref="AI164" si="188">+C165+F165+I165+L165+O165+R165+U165+X165+AA165</f>
        <v>13</v>
      </c>
      <c r="AJ164" s="90">
        <f t="shared" ref="AJ164" si="189">+RANK(AG164,$AG$150:$AG$167,0)*100+RANK(AH164,$AH$150:$AH$167,1)*10+RANK(AI164,$AI$150:$AI$167,0)</f>
        <v>161</v>
      </c>
      <c r="AK164" s="90">
        <f t="shared" ref="AK164" si="190">+RANK(AJ164,$AJ$150:$AJ$167,1)</f>
        <v>1</v>
      </c>
    </row>
    <row r="165" spans="1:37" ht="15.95" customHeight="1" x14ac:dyDescent="0.15">
      <c r="A165" s="92"/>
      <c r="B165" s="94"/>
      <c r="C165" s="25"/>
      <c r="D165" s="26" t="s">
        <v>33</v>
      </c>
      <c r="E165" s="27"/>
      <c r="F165" s="25"/>
      <c r="G165" s="26" t="s">
        <v>33</v>
      </c>
      <c r="H165" s="27"/>
      <c r="I165" s="81">
        <v>13</v>
      </c>
      <c r="J165" s="82" t="s">
        <v>750</v>
      </c>
      <c r="K165" s="83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25"/>
      <c r="S165" s="26" t="s">
        <v>33</v>
      </c>
      <c r="T165" s="27"/>
      <c r="U165" s="25"/>
      <c r="V165" s="26" t="s">
        <v>33</v>
      </c>
      <c r="W165" s="27"/>
      <c r="X165" s="98"/>
      <c r="Y165" s="99"/>
      <c r="Z165" s="100"/>
      <c r="AA165" s="25"/>
      <c r="AB165" s="26" t="s">
        <v>33</v>
      </c>
      <c r="AC165" s="27"/>
      <c r="AD165" s="102"/>
      <c r="AE165" s="91"/>
      <c r="AF165" s="91"/>
      <c r="AG165" s="91"/>
      <c r="AH165" s="91"/>
      <c r="AI165" s="91"/>
      <c r="AJ165" s="91"/>
      <c r="AK165" s="91"/>
    </row>
    <row r="166" spans="1:37" ht="15.95" customHeight="1" x14ac:dyDescent="0.15">
      <c r="A166" s="92">
        <v>54</v>
      </c>
      <c r="B166" s="93" t="str">
        <f>IF(データ２!B108="","",VLOOKUP(A166,データ２!$A$2:$B$180,2))</f>
        <v>トゥールスジュニア</v>
      </c>
      <c r="C166" s="22" t="s">
        <v>294</v>
      </c>
      <c r="D166" s="23" t="s">
        <v>33</v>
      </c>
      <c r="E166" s="24">
        <v>1</v>
      </c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22" t="s">
        <v>294</v>
      </c>
      <c r="V166" s="23" t="s">
        <v>33</v>
      </c>
      <c r="W166" s="24">
        <v>34</v>
      </c>
      <c r="X166" s="22" t="s">
        <v>294</v>
      </c>
      <c r="Y166" s="23" t="s">
        <v>33</v>
      </c>
      <c r="Z166" s="24">
        <v>36</v>
      </c>
      <c r="AA166" s="95" t="s">
        <v>32</v>
      </c>
      <c r="AB166" s="96"/>
      <c r="AC166" s="97"/>
      <c r="AD166" s="101">
        <f>COUNTIF(C166:AC167,"○")</f>
        <v>0</v>
      </c>
      <c r="AE166" s="90">
        <f>COUNTIF(C166:AC167,"●")</f>
        <v>0</v>
      </c>
      <c r="AF166" s="90">
        <f>COUNTIF(C166:AC167,"△")</f>
        <v>0</v>
      </c>
      <c r="AG166" s="90">
        <f>+AD166*3+AF166*1</f>
        <v>0</v>
      </c>
      <c r="AH166" s="90">
        <f t="shared" ref="AH166" si="191">+E167+H167+K167+N167+Q167+T167+W167+Z167+AC167</f>
        <v>0</v>
      </c>
      <c r="AI166" s="90">
        <f t="shared" ref="AI166" si="192">+C167+F167+I167+L167+O167+R167+U167+X167+AA167</f>
        <v>0</v>
      </c>
      <c r="AJ166" s="90">
        <f t="shared" ref="AJ166" si="193">+RANK(AG166,$AG$150:$AG$167,0)*100+RANK(AH166,$AH$150:$AH$167,1)*10+RANK(AI166,$AI$150:$AI$167,0)</f>
        <v>516</v>
      </c>
      <c r="AK166" s="90">
        <f t="shared" ref="AK166" si="194">+RANK(AJ166,$AJ$150:$AJ$167,1)</f>
        <v>5</v>
      </c>
    </row>
    <row r="167" spans="1:37" ht="15.95" customHeight="1" x14ac:dyDescent="0.15">
      <c r="A167" s="92"/>
      <c r="B167" s="94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98"/>
      <c r="AB167" s="99"/>
      <c r="AC167" s="100"/>
      <c r="AD167" s="102"/>
      <c r="AE167" s="91"/>
      <c r="AF167" s="91"/>
      <c r="AG167" s="91"/>
      <c r="AH167" s="91"/>
      <c r="AI167" s="91"/>
      <c r="AJ167" s="91"/>
      <c r="AK167" s="91"/>
    </row>
    <row r="168" spans="1:37" x14ac:dyDescent="0.15">
      <c r="AD168" s="16">
        <f>SUM(AD150:AD167)</f>
        <v>2</v>
      </c>
      <c r="AE168" s="16">
        <f>SUM(AE150:AE167)</f>
        <v>2</v>
      </c>
      <c r="AF168" s="16">
        <f>SUM(AF150:AF167)</f>
        <v>2</v>
      </c>
      <c r="AH168" s="16">
        <f>SUM(AH150:AH167)</f>
        <v>36</v>
      </c>
      <c r="AI168" s="16">
        <f>SUM(AI150:AI167)</f>
        <v>36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3" t="str">
        <f>+IF(B177="","",+B177)</f>
        <v>入谷レッズ</v>
      </c>
      <c r="D176" s="104"/>
      <c r="E176" s="105"/>
      <c r="F176" s="103" t="str">
        <f>+IF(B179="","",+B179)</f>
        <v>花畑ツバサクラブ</v>
      </c>
      <c r="G176" s="104"/>
      <c r="H176" s="105"/>
      <c r="I176" s="103" t="str">
        <f>+IF(B181="","",+B181)</f>
        <v>菊坂ファイヤーズ</v>
      </c>
      <c r="J176" s="104"/>
      <c r="K176" s="105"/>
      <c r="L176" s="103" t="str">
        <f>+IF(B183="","",+B183)</f>
        <v>八成野球クラブ</v>
      </c>
      <c r="M176" s="104"/>
      <c r="N176" s="105"/>
      <c r="O176" s="103" t="str">
        <f>+IF(B185="","",+B185)</f>
        <v>リトルジャイアンツ</v>
      </c>
      <c r="P176" s="104"/>
      <c r="Q176" s="105"/>
      <c r="R176" s="103" t="str">
        <f>+IF(B187="","",+B187)</f>
        <v>山野Ｒイーグルス</v>
      </c>
      <c r="S176" s="104"/>
      <c r="T176" s="105"/>
      <c r="U176" s="103" t="str">
        <f>+IF(B189="","",+B189)</f>
        <v>駒込ベアーズ</v>
      </c>
      <c r="V176" s="104"/>
      <c r="W176" s="105"/>
      <c r="X176" s="103" t="str">
        <f>+IF(B191="","",+B191)</f>
        <v>江東ジョーズ</v>
      </c>
      <c r="Y176" s="104"/>
      <c r="Z176" s="105"/>
      <c r="AA176" s="103" t="str">
        <f>+IF(B193="","",+B193)</f>
        <v>大雲寺スターズ</v>
      </c>
      <c r="AB176" s="104"/>
      <c r="AC176" s="105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2">
        <v>55</v>
      </c>
      <c r="B177" s="93" t="str">
        <f>IF(データ２!B110="","",VLOOKUP(A177,データ２!$A$2:$B$180,2))</f>
        <v>入谷レッズ</v>
      </c>
      <c r="C177" s="95" t="s">
        <v>32</v>
      </c>
      <c r="D177" s="96"/>
      <c r="E177" s="97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84"/>
      <c r="S177" s="85"/>
      <c r="T177" s="86"/>
      <c r="U177" s="22" t="s">
        <v>295</v>
      </c>
      <c r="V177" s="23" t="s">
        <v>33</v>
      </c>
      <c r="W177" s="24">
        <v>13</v>
      </c>
      <c r="X177" s="22" t="s">
        <v>295</v>
      </c>
      <c r="Y177" s="23" t="s">
        <v>33</v>
      </c>
      <c r="Z177" s="24">
        <v>5</v>
      </c>
      <c r="AA177" s="22" t="s">
        <v>295</v>
      </c>
      <c r="AB177" s="23" t="s">
        <v>33</v>
      </c>
      <c r="AC177" s="24">
        <v>1</v>
      </c>
      <c r="AD177" s="101">
        <f>COUNTIF(C177:AC178,"○")</f>
        <v>0</v>
      </c>
      <c r="AE177" s="90">
        <f>COUNTIF(C177:AC178,"●")</f>
        <v>1</v>
      </c>
      <c r="AF177" s="90">
        <f>COUNTIF(C177:AC178,"△")</f>
        <v>0</v>
      </c>
      <c r="AG177" s="90">
        <f>+AD177*3+AF177*1</f>
        <v>0</v>
      </c>
      <c r="AH177" s="90">
        <f>+E178+H178+K178+N178+Q178+T178+W178+Z178+AC178</f>
        <v>24</v>
      </c>
      <c r="AI177" s="90">
        <f>+C178+F178+I178+L178+O178+R178+U178+X178+AA178</f>
        <v>1</v>
      </c>
      <c r="AJ177" s="90">
        <f>+RANK(AG177,$AG$177:$AG$194,0)*100+RANK(AH177,$AH$177:$AH$194,1)*10+RANK(AI177,$AI$177:$AI$194,0)</f>
        <v>495</v>
      </c>
      <c r="AK177" s="90">
        <f>+RANK(AJ177,$AJ$177:$AJ$194,1)</f>
        <v>9</v>
      </c>
    </row>
    <row r="178" spans="1:37" ht="15.95" customHeight="1" x14ac:dyDescent="0.15">
      <c r="A178" s="92"/>
      <c r="B178" s="94"/>
      <c r="C178" s="98"/>
      <c r="D178" s="99"/>
      <c r="E178" s="100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7">
        <v>1</v>
      </c>
      <c r="S178" s="88" t="s">
        <v>751</v>
      </c>
      <c r="T178" s="89">
        <v>24</v>
      </c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102"/>
      <c r="AE178" s="91"/>
      <c r="AF178" s="91"/>
      <c r="AG178" s="91"/>
      <c r="AH178" s="91"/>
      <c r="AI178" s="91"/>
      <c r="AJ178" s="91"/>
      <c r="AK178" s="91"/>
    </row>
    <row r="179" spans="1:37" ht="15.95" customHeight="1" x14ac:dyDescent="0.15">
      <c r="A179" s="92">
        <v>56</v>
      </c>
      <c r="B179" s="93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5" t="s">
        <v>32</v>
      </c>
      <c r="G179" s="96"/>
      <c r="H179" s="97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22" t="s">
        <v>295</v>
      </c>
      <c r="S179" s="23" t="s">
        <v>33</v>
      </c>
      <c r="T179" s="24">
        <v>14</v>
      </c>
      <c r="U179" s="22" t="s">
        <v>295</v>
      </c>
      <c r="V179" s="23" t="s">
        <v>33</v>
      </c>
      <c r="W179" s="24">
        <v>6</v>
      </c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1">
        <f>COUNTIF(C179:AC180,"○")</f>
        <v>0</v>
      </c>
      <c r="AE179" s="90">
        <f>COUNTIF(C179:AC180,"●")</f>
        <v>0</v>
      </c>
      <c r="AF179" s="90">
        <f>COUNTIF(C179:AC180,"△")</f>
        <v>0</v>
      </c>
      <c r="AG179" s="90">
        <f>+AD179*3+AF179*1</f>
        <v>0</v>
      </c>
      <c r="AH179" s="90">
        <f t="shared" ref="AH179" si="195">+E180+H180+K180+N180+Q180+T180+W180+Z180+AC180</f>
        <v>0</v>
      </c>
      <c r="AI179" s="90">
        <f t="shared" ref="AI179" si="196">+C180+F180+I180+L180+O180+R180+U180+X180+AA180</f>
        <v>0</v>
      </c>
      <c r="AJ179" s="90">
        <f t="shared" ref="AJ179" si="197">+RANK(AG179,$AG$177:$AG$194,0)*100+RANK(AH179,$AH$177:$AH$194,1)*10+RANK(AI179,$AI$177:$AI$194,0)</f>
        <v>416</v>
      </c>
      <c r="AK179" s="90">
        <f t="shared" ref="AK179" si="198">+RANK(AJ179,$AJ$177:$AJ$194,1)</f>
        <v>4</v>
      </c>
    </row>
    <row r="180" spans="1:37" ht="15.95" customHeight="1" x14ac:dyDescent="0.15">
      <c r="A180" s="92"/>
      <c r="B180" s="94"/>
      <c r="C180" s="25"/>
      <c r="D180" s="26" t="s">
        <v>33</v>
      </c>
      <c r="E180" s="27"/>
      <c r="F180" s="98"/>
      <c r="G180" s="99"/>
      <c r="H180" s="100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25"/>
      <c r="Y180" s="26" t="s">
        <v>33</v>
      </c>
      <c r="Z180" s="27"/>
      <c r="AA180" s="25"/>
      <c r="AB180" s="26" t="s">
        <v>33</v>
      </c>
      <c r="AC180" s="27"/>
      <c r="AD180" s="102"/>
      <c r="AE180" s="91"/>
      <c r="AF180" s="91"/>
      <c r="AG180" s="91"/>
      <c r="AH180" s="91"/>
      <c r="AI180" s="91"/>
      <c r="AJ180" s="91"/>
      <c r="AK180" s="91"/>
    </row>
    <row r="181" spans="1:37" ht="15.95" customHeight="1" x14ac:dyDescent="0.15">
      <c r="A181" s="92">
        <v>57</v>
      </c>
      <c r="B181" s="93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5" t="s">
        <v>32</v>
      </c>
      <c r="J181" s="96"/>
      <c r="K181" s="97"/>
      <c r="L181" s="22" t="s">
        <v>295</v>
      </c>
      <c r="M181" s="23" t="s">
        <v>33</v>
      </c>
      <c r="N181" s="24">
        <v>21</v>
      </c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8"/>
      <c r="V181" s="79"/>
      <c r="W181" s="80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1">
        <f>COUNTIF(C181:AC182,"○")</f>
        <v>1</v>
      </c>
      <c r="AE181" s="90">
        <f>COUNTIF(C181:AC182,"●")</f>
        <v>0</v>
      </c>
      <c r="AF181" s="90">
        <f>COUNTIF(C181:AC182,"△")</f>
        <v>0</v>
      </c>
      <c r="AG181" s="90">
        <f>+AD181*3+AF181*1</f>
        <v>3</v>
      </c>
      <c r="AH181" s="90">
        <f t="shared" ref="AH181" si="199">+E182+H182+K182+N182+Q182+T182+W182+Z182+AC182</f>
        <v>0</v>
      </c>
      <c r="AI181" s="90">
        <f t="shared" ref="AI181" si="200">+C182+F182+I182+L182+O182+R182+U182+X182+AA182</f>
        <v>19</v>
      </c>
      <c r="AJ181" s="90">
        <f t="shared" ref="AJ181" si="201">+RANK(AG181,$AG$177:$AG$194,0)*100+RANK(AH181,$AH$177:$AH$194,1)*10+RANK(AI181,$AI$177:$AI$194,0)</f>
        <v>112</v>
      </c>
      <c r="AK181" s="90">
        <f t="shared" ref="AK181" si="202">+RANK(AJ181,$AJ$177:$AJ$194,1)</f>
        <v>1</v>
      </c>
    </row>
    <row r="182" spans="1:37" ht="15.95" customHeight="1" x14ac:dyDescent="0.15">
      <c r="A182" s="92"/>
      <c r="B182" s="94"/>
      <c r="C182" s="25"/>
      <c r="D182" s="26" t="s">
        <v>33</v>
      </c>
      <c r="E182" s="27"/>
      <c r="F182" s="25"/>
      <c r="G182" s="26" t="s">
        <v>33</v>
      </c>
      <c r="H182" s="27"/>
      <c r="I182" s="98"/>
      <c r="J182" s="99"/>
      <c r="K182" s="100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81">
        <v>19</v>
      </c>
      <c r="V182" s="82" t="s">
        <v>750</v>
      </c>
      <c r="W182" s="83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2"/>
      <c r="AE182" s="91"/>
      <c r="AF182" s="91"/>
      <c r="AG182" s="91"/>
      <c r="AH182" s="91"/>
      <c r="AI182" s="91"/>
      <c r="AJ182" s="91"/>
      <c r="AK182" s="91"/>
    </row>
    <row r="183" spans="1:37" ht="15.95" customHeight="1" x14ac:dyDescent="0.15">
      <c r="A183" s="92">
        <v>58</v>
      </c>
      <c r="B183" s="93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22" t="s">
        <v>295</v>
      </c>
      <c r="J183" s="23" t="s">
        <v>33</v>
      </c>
      <c r="K183" s="24">
        <v>21</v>
      </c>
      <c r="L183" s="95" t="s">
        <v>32</v>
      </c>
      <c r="M183" s="96"/>
      <c r="N183" s="97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22" t="s">
        <v>295</v>
      </c>
      <c r="V183" s="23" t="s">
        <v>33</v>
      </c>
      <c r="W183" s="24">
        <v>11</v>
      </c>
      <c r="X183" s="22" t="s">
        <v>295</v>
      </c>
      <c r="Y183" s="23" t="s">
        <v>33</v>
      </c>
      <c r="Z183" s="24">
        <v>17</v>
      </c>
      <c r="AA183" s="22" t="s">
        <v>295</v>
      </c>
      <c r="AB183" s="23" t="s">
        <v>33</v>
      </c>
      <c r="AC183" s="24">
        <v>22</v>
      </c>
      <c r="AD183" s="101">
        <f>COUNTIF(C183:AC184,"○")</f>
        <v>0</v>
      </c>
      <c r="AE183" s="90">
        <f>COUNTIF(C183:AC184,"●")</f>
        <v>0</v>
      </c>
      <c r="AF183" s="90">
        <f>COUNTIF(C183:AC184,"△")</f>
        <v>0</v>
      </c>
      <c r="AG183" s="90">
        <f>+AD183*3+AF183*1</f>
        <v>0</v>
      </c>
      <c r="AH183" s="90">
        <f t="shared" ref="AH183" si="203">+E184+H184+K184+N184+Q184+T184+W184+Z184+AC184</f>
        <v>0</v>
      </c>
      <c r="AI183" s="90">
        <f t="shared" ref="AI183" si="204">+C184+F184+I184+L184+O184+R184+U184+X184+AA184</f>
        <v>0</v>
      </c>
      <c r="AJ183" s="90">
        <f t="shared" ref="AJ183" si="205">+RANK(AG183,$AG$177:$AG$194,0)*100+RANK(AH183,$AH$177:$AH$194,1)*10+RANK(AI183,$AI$177:$AI$194,0)</f>
        <v>416</v>
      </c>
      <c r="AK183" s="90">
        <f t="shared" ref="AK183" si="206">+RANK(AJ183,$AJ$177:$AJ$194,1)</f>
        <v>4</v>
      </c>
    </row>
    <row r="184" spans="1:37" ht="15.95" customHeight="1" x14ac:dyDescent="0.15">
      <c r="A184" s="92"/>
      <c r="B184" s="94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98"/>
      <c r="M184" s="99"/>
      <c r="N184" s="100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102"/>
      <c r="AE184" s="91"/>
      <c r="AF184" s="91"/>
      <c r="AG184" s="91"/>
      <c r="AH184" s="91"/>
      <c r="AI184" s="91"/>
      <c r="AJ184" s="91"/>
      <c r="AK184" s="91"/>
    </row>
    <row r="185" spans="1:37" ht="15.95" customHeight="1" x14ac:dyDescent="0.15">
      <c r="A185" s="92">
        <v>59</v>
      </c>
      <c r="B185" s="93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5" t="s">
        <v>32</v>
      </c>
      <c r="P185" s="96"/>
      <c r="Q185" s="97"/>
      <c r="R185" s="22" t="s">
        <v>295</v>
      </c>
      <c r="S185" s="23" t="s">
        <v>33</v>
      </c>
      <c r="T185" s="24">
        <v>12</v>
      </c>
      <c r="U185" s="22" t="s">
        <v>295</v>
      </c>
      <c r="V185" s="23" t="s">
        <v>33</v>
      </c>
      <c r="W185" s="24">
        <v>18</v>
      </c>
      <c r="X185" s="22" t="s">
        <v>295</v>
      </c>
      <c r="Y185" s="23" t="s">
        <v>33</v>
      </c>
      <c r="Z185" s="24">
        <v>23</v>
      </c>
      <c r="AA185" s="78"/>
      <c r="AB185" s="79"/>
      <c r="AC185" s="80"/>
      <c r="AD185" s="101">
        <f>COUNTIF(C185:AC186,"○")</f>
        <v>1</v>
      </c>
      <c r="AE185" s="90">
        <f>COUNTIF(C185:AC186,"●")</f>
        <v>0</v>
      </c>
      <c r="AF185" s="90">
        <f>COUNTIF(C185:AC186,"△")</f>
        <v>0</v>
      </c>
      <c r="AG185" s="90">
        <f>+AD185*3+AF185*1</f>
        <v>3</v>
      </c>
      <c r="AH185" s="90">
        <f t="shared" ref="AH185" si="207">+E186+H186+K186+N186+Q186+T186+W186+Z186+AC186</f>
        <v>5</v>
      </c>
      <c r="AI185" s="90">
        <f t="shared" ref="AI185" si="208">+C186+F186+I186+L186+O186+R186+U186+X186+AA186</f>
        <v>8</v>
      </c>
      <c r="AJ185" s="90">
        <f t="shared" ref="AJ185" si="209">+RANK(AG185,$AG$177:$AG$194,0)*100+RANK(AH185,$AH$177:$AH$194,1)*10+RANK(AI185,$AI$177:$AI$194,0)</f>
        <v>163</v>
      </c>
      <c r="AK185" s="90">
        <f t="shared" ref="AK185" si="210">+RANK(AJ185,$AJ$177:$AJ$194,1)</f>
        <v>3</v>
      </c>
    </row>
    <row r="186" spans="1:37" ht="15.95" customHeight="1" x14ac:dyDescent="0.15">
      <c r="A186" s="92"/>
      <c r="B186" s="94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98"/>
      <c r="P186" s="99"/>
      <c r="Q186" s="100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81">
        <v>8</v>
      </c>
      <c r="AB186" s="82" t="s">
        <v>750</v>
      </c>
      <c r="AC186" s="83">
        <v>5</v>
      </c>
      <c r="AD186" s="102"/>
      <c r="AE186" s="91"/>
      <c r="AF186" s="91"/>
      <c r="AG186" s="91"/>
      <c r="AH186" s="91"/>
      <c r="AI186" s="91"/>
      <c r="AJ186" s="91"/>
      <c r="AK186" s="91"/>
    </row>
    <row r="187" spans="1:37" ht="15.95" customHeight="1" x14ac:dyDescent="0.15">
      <c r="A187" s="92">
        <v>60</v>
      </c>
      <c r="B187" s="93" t="str">
        <f>IF(データ２!B120="","",VLOOKUP(A187,データ２!$A$2:$B$180,2))</f>
        <v>山野Ｒイーグルス</v>
      </c>
      <c r="C187" s="78"/>
      <c r="D187" s="79"/>
      <c r="E187" s="80"/>
      <c r="F187" s="22" t="s">
        <v>295</v>
      </c>
      <c r="G187" s="23" t="s">
        <v>33</v>
      </c>
      <c r="H187" s="24">
        <v>14</v>
      </c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5" t="s">
        <v>32</v>
      </c>
      <c r="S187" s="96"/>
      <c r="T187" s="97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22" t="s">
        <v>295</v>
      </c>
      <c r="AB187" s="23" t="s">
        <v>33</v>
      </c>
      <c r="AC187" s="24">
        <v>31</v>
      </c>
      <c r="AD187" s="101">
        <f>COUNTIF(C187:AC188,"○")</f>
        <v>1</v>
      </c>
      <c r="AE187" s="90">
        <f>COUNTIF(C187:AC188,"●")</f>
        <v>0</v>
      </c>
      <c r="AF187" s="90">
        <f>COUNTIF(C187:AC188,"△")</f>
        <v>0</v>
      </c>
      <c r="AG187" s="90">
        <f>+AD187*3+AF187*1</f>
        <v>3</v>
      </c>
      <c r="AH187" s="90">
        <f t="shared" ref="AH187" si="211">+E188+H188+K188+N188+Q188+T188+W188+Z188+AC188</f>
        <v>1</v>
      </c>
      <c r="AI187" s="90">
        <f t="shared" ref="AI187" si="212">+C188+F188+I188+L188+O188+R188+U188+X188+AA188</f>
        <v>24</v>
      </c>
      <c r="AJ187" s="90">
        <f t="shared" ref="AJ187" si="213">+RANK(AG187,$AG$177:$AG$194,0)*100+RANK(AH187,$AH$177:$AH$194,1)*10+RANK(AI187,$AI$177:$AI$194,0)</f>
        <v>151</v>
      </c>
      <c r="AK187" s="90">
        <f t="shared" ref="AK187" si="214">+RANK(AJ187,$AJ$177:$AJ$194,1)</f>
        <v>2</v>
      </c>
    </row>
    <row r="188" spans="1:37" ht="15.95" customHeight="1" x14ac:dyDescent="0.15">
      <c r="A188" s="92"/>
      <c r="B188" s="94"/>
      <c r="C188" s="81">
        <v>24</v>
      </c>
      <c r="D188" s="82" t="s">
        <v>750</v>
      </c>
      <c r="E188" s="83">
        <v>1</v>
      </c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98"/>
      <c r="S188" s="99"/>
      <c r="T188" s="100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102"/>
      <c r="AE188" s="91"/>
      <c r="AF188" s="91"/>
      <c r="AG188" s="91"/>
      <c r="AH188" s="91"/>
      <c r="AI188" s="91"/>
      <c r="AJ188" s="91"/>
      <c r="AK188" s="91"/>
    </row>
    <row r="189" spans="1:37" ht="15.95" customHeight="1" x14ac:dyDescent="0.15">
      <c r="A189" s="92">
        <v>61</v>
      </c>
      <c r="B189" s="93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22" t="s">
        <v>295</v>
      </c>
      <c r="G189" s="23" t="s">
        <v>33</v>
      </c>
      <c r="H189" s="24">
        <v>6</v>
      </c>
      <c r="I189" s="84"/>
      <c r="J189" s="85"/>
      <c r="K189" s="86"/>
      <c r="L189" s="22" t="s">
        <v>295</v>
      </c>
      <c r="M189" s="23" t="s">
        <v>33</v>
      </c>
      <c r="N189" s="24">
        <v>11</v>
      </c>
      <c r="O189" s="22" t="s">
        <v>295</v>
      </c>
      <c r="P189" s="23" t="s">
        <v>33</v>
      </c>
      <c r="Q189" s="24">
        <v>18</v>
      </c>
      <c r="R189" s="22" t="s">
        <v>295</v>
      </c>
      <c r="S189" s="23" t="s">
        <v>33</v>
      </c>
      <c r="T189" s="24">
        <v>24</v>
      </c>
      <c r="U189" s="95" t="s">
        <v>32</v>
      </c>
      <c r="V189" s="96"/>
      <c r="W189" s="97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1">
        <f>COUNTIF(C189:AC190,"○")</f>
        <v>0</v>
      </c>
      <c r="AE189" s="90">
        <f>COUNTIF(C189:AC190,"●")</f>
        <v>1</v>
      </c>
      <c r="AF189" s="90">
        <f>COUNTIF(C189:AC190,"△")</f>
        <v>0</v>
      </c>
      <c r="AG189" s="90">
        <f>+AD189*3+AF189*1</f>
        <v>0</v>
      </c>
      <c r="AH189" s="90">
        <f t="shared" ref="AH189" si="215">+E190+H190+K190+N190+Q190+T190+W190+Z190+AC190</f>
        <v>19</v>
      </c>
      <c r="AI189" s="90">
        <f t="shared" ref="AI189" si="216">+C190+F190+I190+L190+O190+R190+U190+X190+AA190</f>
        <v>0</v>
      </c>
      <c r="AJ189" s="90">
        <f t="shared" ref="AJ189" si="217">+RANK(AG189,$AG$177:$AG$194,0)*100+RANK(AH189,$AH$177:$AH$194,1)*10+RANK(AI189,$AI$177:$AI$194,0)</f>
        <v>486</v>
      </c>
      <c r="AK189" s="90">
        <f t="shared" ref="AK189" si="218">+RANK(AJ189,$AJ$177:$AJ$194,1)</f>
        <v>8</v>
      </c>
    </row>
    <row r="190" spans="1:37" ht="15.95" customHeight="1" x14ac:dyDescent="0.15">
      <c r="A190" s="92"/>
      <c r="B190" s="94"/>
      <c r="C190" s="25"/>
      <c r="D190" s="26" t="s">
        <v>33</v>
      </c>
      <c r="E190" s="27"/>
      <c r="F190" s="25"/>
      <c r="G190" s="26" t="s">
        <v>33</v>
      </c>
      <c r="H190" s="27"/>
      <c r="I190" s="87">
        <v>0</v>
      </c>
      <c r="J190" s="88" t="s">
        <v>751</v>
      </c>
      <c r="K190" s="89">
        <v>19</v>
      </c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98"/>
      <c r="V190" s="99"/>
      <c r="W190" s="100"/>
      <c r="X190" s="25"/>
      <c r="Y190" s="26" t="s">
        <v>33</v>
      </c>
      <c r="Z190" s="27"/>
      <c r="AA190" s="25"/>
      <c r="AB190" s="26" t="s">
        <v>33</v>
      </c>
      <c r="AC190" s="27"/>
      <c r="AD190" s="102"/>
      <c r="AE190" s="91"/>
      <c r="AF190" s="91"/>
      <c r="AG190" s="91"/>
      <c r="AH190" s="91"/>
      <c r="AI190" s="91"/>
      <c r="AJ190" s="91"/>
      <c r="AK190" s="91"/>
    </row>
    <row r="191" spans="1:37" ht="15.95" customHeight="1" x14ac:dyDescent="0.15">
      <c r="A191" s="92">
        <v>62</v>
      </c>
      <c r="B191" s="93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22" t="s">
        <v>295</v>
      </c>
      <c r="M191" s="23" t="s">
        <v>33</v>
      </c>
      <c r="N191" s="24">
        <v>17</v>
      </c>
      <c r="O191" s="22" t="s">
        <v>295</v>
      </c>
      <c r="P191" s="23" t="s">
        <v>33</v>
      </c>
      <c r="Q191" s="24">
        <v>23</v>
      </c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5" t="s">
        <v>32</v>
      </c>
      <c r="Y191" s="96"/>
      <c r="Z191" s="97"/>
      <c r="AA191" s="22" t="s">
        <v>295</v>
      </c>
      <c r="AB191" s="23" t="s">
        <v>33</v>
      </c>
      <c r="AC191" s="24">
        <v>36</v>
      </c>
      <c r="AD191" s="101">
        <f>COUNTIF(C191:AC192,"○")</f>
        <v>0</v>
      </c>
      <c r="AE191" s="90">
        <f>COUNTIF(C191:AC192,"●")</f>
        <v>0</v>
      </c>
      <c r="AF191" s="90">
        <f>COUNTIF(C191:AC192,"△")</f>
        <v>0</v>
      </c>
      <c r="AG191" s="90">
        <f>+AD191*3+AF191*1</f>
        <v>0</v>
      </c>
      <c r="AH191" s="90">
        <f t="shared" ref="AH191" si="219">+E192+H192+K192+N192+Q192+T192+W192+Z192+AC192</f>
        <v>0</v>
      </c>
      <c r="AI191" s="90">
        <f t="shared" ref="AI191" si="220">+C192+F192+I192+L192+O192+R192+U192+X192+AA192</f>
        <v>0</v>
      </c>
      <c r="AJ191" s="90">
        <f t="shared" ref="AJ191" si="221">+RANK(AG191,$AG$177:$AG$194,0)*100+RANK(AH191,$AH$177:$AH$194,1)*10+RANK(AI191,$AI$177:$AI$194,0)</f>
        <v>416</v>
      </c>
      <c r="AK191" s="90">
        <f t="shared" ref="AK191" si="222">+RANK(AJ191,$AJ$177:$AJ$194,1)</f>
        <v>4</v>
      </c>
    </row>
    <row r="192" spans="1:37" ht="15.95" customHeight="1" x14ac:dyDescent="0.15">
      <c r="A192" s="92"/>
      <c r="B192" s="94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98"/>
      <c r="Y192" s="99"/>
      <c r="Z192" s="100"/>
      <c r="AA192" s="25"/>
      <c r="AB192" s="26" t="s">
        <v>33</v>
      </c>
      <c r="AC192" s="27"/>
      <c r="AD192" s="102"/>
      <c r="AE192" s="91"/>
      <c r="AF192" s="91"/>
      <c r="AG192" s="91"/>
      <c r="AH192" s="91"/>
      <c r="AI192" s="91"/>
      <c r="AJ192" s="91"/>
      <c r="AK192" s="91"/>
    </row>
    <row r="193" spans="1:37" ht="15.95" customHeight="1" x14ac:dyDescent="0.15">
      <c r="A193" s="92">
        <v>63</v>
      </c>
      <c r="B193" s="93" t="str">
        <f>IF(データ２!B126="","",VLOOKUP(A193,データ２!$A$2:$B$180,2))</f>
        <v>大雲寺スターズ</v>
      </c>
      <c r="C193" s="22" t="s">
        <v>295</v>
      </c>
      <c r="D193" s="23" t="s">
        <v>33</v>
      </c>
      <c r="E193" s="24">
        <v>1</v>
      </c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84"/>
      <c r="P193" s="85"/>
      <c r="Q193" s="86"/>
      <c r="R193" s="22" t="s">
        <v>295</v>
      </c>
      <c r="S193" s="23" t="s">
        <v>33</v>
      </c>
      <c r="T193" s="24">
        <v>31</v>
      </c>
      <c r="U193" s="22" t="s">
        <v>295</v>
      </c>
      <c r="V193" s="23" t="s">
        <v>33</v>
      </c>
      <c r="W193" s="24">
        <v>34</v>
      </c>
      <c r="X193" s="22" t="s">
        <v>295</v>
      </c>
      <c r="Y193" s="23" t="s">
        <v>33</v>
      </c>
      <c r="Z193" s="24">
        <v>36</v>
      </c>
      <c r="AA193" s="95" t="s">
        <v>32</v>
      </c>
      <c r="AB193" s="96"/>
      <c r="AC193" s="97"/>
      <c r="AD193" s="101">
        <f>COUNTIF(C193:AC194,"○")</f>
        <v>0</v>
      </c>
      <c r="AE193" s="90">
        <f>COUNTIF(C193:AC194,"●")</f>
        <v>1</v>
      </c>
      <c r="AF193" s="90">
        <f>COUNTIF(C193:AC194,"△")</f>
        <v>0</v>
      </c>
      <c r="AG193" s="90">
        <f>+AD193*3+AF193*1</f>
        <v>0</v>
      </c>
      <c r="AH193" s="90">
        <f t="shared" ref="AH193" si="223">+E194+H194+K194+N194+Q194+T194+W194+Z194+AC194</f>
        <v>8</v>
      </c>
      <c r="AI193" s="90">
        <f t="shared" ref="AI193" si="224">+C194+F194+I194+L194+O194+R194+U194+X194+AA194</f>
        <v>5</v>
      </c>
      <c r="AJ193" s="90">
        <f t="shared" ref="AJ193" si="225">+RANK(AG193,$AG$177:$AG$194,0)*100+RANK(AH193,$AH$177:$AH$194,1)*10+RANK(AI193,$AI$177:$AI$194,0)</f>
        <v>474</v>
      </c>
      <c r="AK193" s="90">
        <f t="shared" ref="AK193" si="226">+RANK(AJ193,$AJ$177:$AJ$194,1)</f>
        <v>7</v>
      </c>
    </row>
    <row r="194" spans="1:37" ht="15.95" customHeight="1" x14ac:dyDescent="0.15">
      <c r="A194" s="92"/>
      <c r="B194" s="94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7">
        <v>5</v>
      </c>
      <c r="P194" s="88" t="s">
        <v>751</v>
      </c>
      <c r="Q194" s="89">
        <v>8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98"/>
      <c r="AB194" s="99"/>
      <c r="AC194" s="100"/>
      <c r="AD194" s="102"/>
      <c r="AE194" s="91"/>
      <c r="AF194" s="91"/>
      <c r="AG194" s="91"/>
      <c r="AH194" s="91"/>
      <c r="AI194" s="91"/>
      <c r="AJ194" s="91"/>
      <c r="AK194" s="91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3</v>
      </c>
      <c r="AE195" s="16">
        <f>SUM(AE177:AE194)</f>
        <v>3</v>
      </c>
      <c r="AF195" s="16">
        <f>SUM(AF177:AF194)</f>
        <v>0</v>
      </c>
      <c r="AH195" s="16">
        <f>SUM(AH177:AH194)</f>
        <v>57</v>
      </c>
      <c r="AI195" s="16">
        <f>SUM(AI177:AI194)</f>
        <v>57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3" t="str">
        <f>+IF(B208="","",+B208)</f>
        <v>東王ジュニア</v>
      </c>
      <c r="D207" s="104"/>
      <c r="E207" s="105"/>
      <c r="F207" s="103" t="str">
        <f>+IF(B210="","",+B210)</f>
        <v>東雲メッツ</v>
      </c>
      <c r="G207" s="104"/>
      <c r="H207" s="105"/>
      <c r="I207" s="103" t="str">
        <f>+IF(B212="","",+B212)</f>
        <v>茗荷谷クラブ</v>
      </c>
      <c r="J207" s="104"/>
      <c r="K207" s="105"/>
      <c r="L207" s="103" t="str">
        <f>+IF(B214="","",+B214)</f>
        <v>レッドファイヤーズ</v>
      </c>
      <c r="M207" s="104"/>
      <c r="N207" s="105"/>
      <c r="O207" s="103" t="str">
        <f>+IF(B216="","",+B216)</f>
        <v>鎌倉ヴィクトリー</v>
      </c>
      <c r="P207" s="104"/>
      <c r="Q207" s="105"/>
      <c r="R207" s="103" t="str">
        <f>+IF(B218="","",+B218)</f>
        <v>篠崎アトムズ</v>
      </c>
      <c r="S207" s="104"/>
      <c r="T207" s="105"/>
      <c r="U207" s="103" t="str">
        <f>+IF(B220="","",+B220)</f>
        <v>東港大門</v>
      </c>
      <c r="V207" s="104"/>
      <c r="W207" s="105"/>
      <c r="X207" s="103" t="str">
        <f>+IF(B222="","",+B222)</f>
        <v>高井戸東少年野球</v>
      </c>
      <c r="Y207" s="104"/>
      <c r="Z207" s="105"/>
      <c r="AA207" s="103" t="str">
        <f>+IF(B224="","",+B224)</f>
        <v>高島エイト</v>
      </c>
      <c r="AB207" s="104"/>
      <c r="AC207" s="105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2">
        <v>64</v>
      </c>
      <c r="B208" s="93" t="str">
        <f>IF(データ２!B128="","",VLOOKUP(A208,データ２!$A$2:$B$180,2))</f>
        <v>東王ジュニア</v>
      </c>
      <c r="C208" s="95" t="s">
        <v>32</v>
      </c>
      <c r="D208" s="96"/>
      <c r="E208" s="97"/>
      <c r="F208" s="22" t="s">
        <v>296</v>
      </c>
      <c r="G208" s="23" t="s">
        <v>33</v>
      </c>
      <c r="H208" s="24">
        <v>35</v>
      </c>
      <c r="I208" s="22" t="s">
        <v>296</v>
      </c>
      <c r="J208" s="23" t="s">
        <v>33</v>
      </c>
      <c r="K208" s="24">
        <v>33</v>
      </c>
      <c r="L208" s="22" t="s">
        <v>296</v>
      </c>
      <c r="M208" s="23" t="s">
        <v>33</v>
      </c>
      <c r="N208" s="24">
        <v>29</v>
      </c>
      <c r="O208" s="22" t="s">
        <v>296</v>
      </c>
      <c r="P208" s="23" t="s">
        <v>33</v>
      </c>
      <c r="Q208" s="24">
        <v>25</v>
      </c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296</v>
      </c>
      <c r="Y208" s="23" t="s">
        <v>33</v>
      </c>
      <c r="Z208" s="24">
        <v>5</v>
      </c>
      <c r="AA208" s="22" t="s">
        <v>296</v>
      </c>
      <c r="AB208" s="23" t="s">
        <v>33</v>
      </c>
      <c r="AC208" s="24">
        <v>1</v>
      </c>
      <c r="AD208" s="101">
        <f>COUNTIF(C208:AC209,"○")</f>
        <v>0</v>
      </c>
      <c r="AE208" s="90">
        <f>COUNTIF(C208:AC209,"●")</f>
        <v>0</v>
      </c>
      <c r="AF208" s="90">
        <f>COUNTIF(C208:AC209,"△")</f>
        <v>0</v>
      </c>
      <c r="AG208" s="90">
        <f>+AD208*3+AF208*1</f>
        <v>0</v>
      </c>
      <c r="AH208" s="90">
        <f>+E209+H209+K209+N209+Q209+T209+W209+Z209+AC209</f>
        <v>0</v>
      </c>
      <c r="AI208" s="90">
        <f>+C209+F209+I209+L209+O209+R209+U209+X209+AA209</f>
        <v>0</v>
      </c>
      <c r="AJ208" s="90">
        <f>+RANK(AG208,$AG$208:$AG$225,0)*100+RANK(AH208,$AH$208:$AH$225,1)*10+RANK(AI208,$AI$208:$AI$225,0)</f>
        <v>315</v>
      </c>
      <c r="AK208" s="90">
        <f>+RANK(AJ208,$AJ$208:$AJ$225,1)</f>
        <v>3</v>
      </c>
    </row>
    <row r="209" spans="1:37" ht="15.95" customHeight="1" x14ac:dyDescent="0.15">
      <c r="A209" s="92"/>
      <c r="B209" s="94"/>
      <c r="C209" s="98"/>
      <c r="D209" s="99"/>
      <c r="E209" s="100"/>
      <c r="F209" s="25"/>
      <c r="G209" s="26" t="s">
        <v>33</v>
      </c>
      <c r="H209" s="27"/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102"/>
      <c r="AE209" s="91"/>
      <c r="AF209" s="91"/>
      <c r="AG209" s="91"/>
      <c r="AH209" s="91"/>
      <c r="AI209" s="91"/>
      <c r="AJ209" s="91"/>
      <c r="AK209" s="91"/>
    </row>
    <row r="210" spans="1:37" ht="15.95" customHeight="1" x14ac:dyDescent="0.15">
      <c r="A210" s="92">
        <v>65</v>
      </c>
      <c r="B210" s="93" t="str">
        <f>IF(データ２!B130="","",VLOOKUP(A210,データ２!$A$2:$B$180,2))</f>
        <v>東雲メッツ</v>
      </c>
      <c r="C210" s="22" t="s">
        <v>296</v>
      </c>
      <c r="D210" s="23" t="s">
        <v>33</v>
      </c>
      <c r="E210" s="24">
        <v>35</v>
      </c>
      <c r="F210" s="95" t="s">
        <v>32</v>
      </c>
      <c r="G210" s="96"/>
      <c r="H210" s="97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22" t="s">
        <v>296</v>
      </c>
      <c r="P210" s="23" t="s">
        <v>33</v>
      </c>
      <c r="Q210" s="24">
        <v>20</v>
      </c>
      <c r="R210" s="22" t="s">
        <v>296</v>
      </c>
      <c r="S210" s="23" t="s">
        <v>33</v>
      </c>
      <c r="T210" s="24">
        <v>14</v>
      </c>
      <c r="U210" s="22" t="s">
        <v>296</v>
      </c>
      <c r="V210" s="23" t="s">
        <v>33</v>
      </c>
      <c r="W210" s="24">
        <v>6</v>
      </c>
      <c r="X210" s="22" t="s">
        <v>296</v>
      </c>
      <c r="Y210" s="23" t="s">
        <v>33</v>
      </c>
      <c r="Z210" s="24">
        <v>2</v>
      </c>
      <c r="AA210" s="22" t="s">
        <v>296</v>
      </c>
      <c r="AB210" s="23" t="s">
        <v>33</v>
      </c>
      <c r="AC210" s="24">
        <v>9</v>
      </c>
      <c r="AD210" s="101">
        <f>COUNTIF(C210:AC211,"○")</f>
        <v>0</v>
      </c>
      <c r="AE210" s="90">
        <f>COUNTIF(C210:AC211,"●")</f>
        <v>0</v>
      </c>
      <c r="AF210" s="90">
        <f>COUNTIF(C210:AC211,"△")</f>
        <v>0</v>
      </c>
      <c r="AG210" s="90">
        <f>+AD210*3+AF210*1</f>
        <v>0</v>
      </c>
      <c r="AH210" s="90">
        <f t="shared" ref="AH210" si="227">+E211+H211+K211+N211+Q211+T211+W211+Z211+AC211</f>
        <v>0</v>
      </c>
      <c r="AI210" s="90">
        <f t="shared" ref="AI210" si="228">+C211+F211+I211+L211+O211+R211+U211+X211+AA211</f>
        <v>0</v>
      </c>
      <c r="AJ210" s="90">
        <f t="shared" ref="AJ210" si="229">+RANK(AG210,$AG$208:$AG$225,0)*100+RANK(AH210,$AH$208:$AH$225,1)*10+RANK(AI210,$AI$208:$AI$225,0)</f>
        <v>315</v>
      </c>
      <c r="AK210" s="90">
        <f t="shared" ref="AK210" si="230">+RANK(AJ210,$AJ$208:$AJ$225,1)</f>
        <v>3</v>
      </c>
    </row>
    <row r="211" spans="1:37" ht="15.95" customHeight="1" x14ac:dyDescent="0.15">
      <c r="A211" s="92"/>
      <c r="B211" s="94"/>
      <c r="C211" s="25"/>
      <c r="D211" s="26" t="s">
        <v>33</v>
      </c>
      <c r="E211" s="27"/>
      <c r="F211" s="98"/>
      <c r="G211" s="99"/>
      <c r="H211" s="100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2"/>
      <c r="AE211" s="91"/>
      <c r="AF211" s="91"/>
      <c r="AG211" s="91"/>
      <c r="AH211" s="91"/>
      <c r="AI211" s="91"/>
      <c r="AJ211" s="91"/>
      <c r="AK211" s="91"/>
    </row>
    <row r="212" spans="1:37" ht="15.95" customHeight="1" x14ac:dyDescent="0.15">
      <c r="A212" s="92">
        <v>66</v>
      </c>
      <c r="B212" s="93" t="str">
        <f>IF(データ２!B132="","",VLOOKUP(A212,データ２!$A$2:$B$180,2))</f>
        <v>茗荷谷クラブ</v>
      </c>
      <c r="C212" s="22" t="s">
        <v>296</v>
      </c>
      <c r="D212" s="23" t="s">
        <v>33</v>
      </c>
      <c r="E212" s="24">
        <v>33</v>
      </c>
      <c r="F212" s="22" t="s">
        <v>296</v>
      </c>
      <c r="G212" s="23" t="s">
        <v>33</v>
      </c>
      <c r="H212" s="24">
        <v>30</v>
      </c>
      <c r="I212" s="95" t="s">
        <v>32</v>
      </c>
      <c r="J212" s="96"/>
      <c r="K212" s="97"/>
      <c r="L212" s="22" t="s">
        <v>296</v>
      </c>
      <c r="M212" s="23" t="s">
        <v>33</v>
      </c>
      <c r="N212" s="24">
        <v>21</v>
      </c>
      <c r="O212" s="22" t="s">
        <v>296</v>
      </c>
      <c r="P212" s="23" t="s">
        <v>33</v>
      </c>
      <c r="Q212" s="24">
        <v>15</v>
      </c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1">
        <f>COUNTIF(C212:AC213,"○")</f>
        <v>0</v>
      </c>
      <c r="AE212" s="90">
        <f>COUNTIF(C212:AC213,"●")</f>
        <v>0</v>
      </c>
      <c r="AF212" s="90">
        <f>COUNTIF(C212:AC213,"△")</f>
        <v>0</v>
      </c>
      <c r="AG212" s="90">
        <f>+AD212*3+AF212*1</f>
        <v>0</v>
      </c>
      <c r="AH212" s="90">
        <f t="shared" ref="AH212" si="231">+E213+H213+K213+N213+Q213+T213+W213+Z213+AC213</f>
        <v>0</v>
      </c>
      <c r="AI212" s="90">
        <f t="shared" ref="AI212" si="232">+C213+F213+I213+L213+O213+R213+U213+X213+AA213</f>
        <v>0</v>
      </c>
      <c r="AJ212" s="90">
        <f t="shared" ref="AJ212" si="233">+RANK(AG212,$AG$208:$AG$225,0)*100+RANK(AH212,$AH$208:$AH$225,1)*10+RANK(AI212,$AI$208:$AI$225,0)</f>
        <v>315</v>
      </c>
      <c r="AK212" s="90">
        <f t="shared" ref="AK212" si="234">+RANK(AJ212,$AJ$208:$AJ$225,1)</f>
        <v>3</v>
      </c>
    </row>
    <row r="213" spans="1:37" ht="15.95" customHeight="1" x14ac:dyDescent="0.15">
      <c r="A213" s="92"/>
      <c r="B213" s="94"/>
      <c r="C213" s="25"/>
      <c r="D213" s="26" t="s">
        <v>33</v>
      </c>
      <c r="E213" s="27"/>
      <c r="F213" s="25"/>
      <c r="G213" s="26" t="s">
        <v>33</v>
      </c>
      <c r="H213" s="27"/>
      <c r="I213" s="98"/>
      <c r="J213" s="99"/>
      <c r="K213" s="100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2"/>
      <c r="AE213" s="91"/>
      <c r="AF213" s="91"/>
      <c r="AG213" s="91"/>
      <c r="AH213" s="91"/>
      <c r="AI213" s="91"/>
      <c r="AJ213" s="91"/>
      <c r="AK213" s="91"/>
    </row>
    <row r="214" spans="1:37" ht="15.95" customHeight="1" x14ac:dyDescent="0.15">
      <c r="A214" s="92">
        <v>67</v>
      </c>
      <c r="B214" s="93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5" t="s">
        <v>32</v>
      </c>
      <c r="M214" s="96"/>
      <c r="N214" s="97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8"/>
      <c r="AB214" s="79"/>
      <c r="AC214" s="80"/>
      <c r="AD214" s="101">
        <f>COUNTIF(C214:AC215,"○")</f>
        <v>1</v>
      </c>
      <c r="AE214" s="90">
        <f>COUNTIF(C214:AC215,"●")</f>
        <v>0</v>
      </c>
      <c r="AF214" s="90">
        <f>COUNTIF(C214:AC215,"△")</f>
        <v>0</v>
      </c>
      <c r="AG214" s="90">
        <f>+AD214*3+AF214*1</f>
        <v>3</v>
      </c>
      <c r="AH214" s="90">
        <f t="shared" ref="AH214" si="235">+E215+H215+K215+N215+Q215+T215+W215+Z215+AC215</f>
        <v>6</v>
      </c>
      <c r="AI214" s="90">
        <f t="shared" ref="AI214" si="236">+C215+F215+I215+L215+O215+R215+U215+X215+AA215</f>
        <v>7</v>
      </c>
      <c r="AJ214" s="90">
        <f t="shared" ref="AJ214" si="237">+RANK(AG214,$AG$208:$AG$225,0)*100+RANK(AH214,$AH$208:$AH$225,1)*10+RANK(AI214,$AI$208:$AI$225,0)</f>
        <v>172</v>
      </c>
      <c r="AK214" s="90">
        <f t="shared" ref="AK214" si="238">+RANK(AJ214,$AJ$208:$AJ$225,1)</f>
        <v>2</v>
      </c>
    </row>
    <row r="215" spans="1:37" ht="15.95" customHeight="1" x14ac:dyDescent="0.15">
      <c r="A215" s="92"/>
      <c r="B215" s="94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98"/>
      <c r="M215" s="99"/>
      <c r="N215" s="100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81">
        <v>7</v>
      </c>
      <c r="AB215" s="82" t="s">
        <v>750</v>
      </c>
      <c r="AC215" s="83">
        <v>6</v>
      </c>
      <c r="AD215" s="102"/>
      <c r="AE215" s="91"/>
      <c r="AF215" s="91"/>
      <c r="AG215" s="91"/>
      <c r="AH215" s="91"/>
      <c r="AI215" s="91"/>
      <c r="AJ215" s="91"/>
      <c r="AK215" s="91"/>
    </row>
    <row r="216" spans="1:37" ht="15.95" customHeight="1" x14ac:dyDescent="0.15">
      <c r="A216" s="92">
        <v>68</v>
      </c>
      <c r="B216" s="93" t="str">
        <f>IF(データ２!B136="","",VLOOKUP(A216,データ２!$A$2:$B$180,2))</f>
        <v>鎌倉ヴィクトリー</v>
      </c>
      <c r="C216" s="22" t="s">
        <v>296</v>
      </c>
      <c r="D216" s="23" t="s">
        <v>33</v>
      </c>
      <c r="E216" s="24">
        <v>25</v>
      </c>
      <c r="F216" s="22" t="s">
        <v>296</v>
      </c>
      <c r="G216" s="23" t="s">
        <v>33</v>
      </c>
      <c r="H216" s="24">
        <v>20</v>
      </c>
      <c r="I216" s="22" t="s">
        <v>296</v>
      </c>
      <c r="J216" s="23" t="s">
        <v>33</v>
      </c>
      <c r="K216" s="24">
        <v>15</v>
      </c>
      <c r="L216" s="22" t="s">
        <v>296</v>
      </c>
      <c r="M216" s="23" t="s">
        <v>33</v>
      </c>
      <c r="N216" s="24">
        <v>8</v>
      </c>
      <c r="O216" s="95" t="s">
        <v>32</v>
      </c>
      <c r="P216" s="96"/>
      <c r="Q216" s="97"/>
      <c r="R216" s="22" t="s">
        <v>296</v>
      </c>
      <c r="S216" s="23" t="s">
        <v>33</v>
      </c>
      <c r="T216" s="24">
        <v>12</v>
      </c>
      <c r="U216" s="22" t="s">
        <v>296</v>
      </c>
      <c r="V216" s="23" t="s">
        <v>33</v>
      </c>
      <c r="W216" s="24">
        <v>18</v>
      </c>
      <c r="X216" s="22" t="s">
        <v>296</v>
      </c>
      <c r="Y216" s="23" t="s">
        <v>33</v>
      </c>
      <c r="Z216" s="24">
        <v>23</v>
      </c>
      <c r="AA216" s="22" t="s">
        <v>296</v>
      </c>
      <c r="AB216" s="23" t="s">
        <v>33</v>
      </c>
      <c r="AC216" s="24">
        <v>27</v>
      </c>
      <c r="AD216" s="101">
        <f>COUNTIF(C216:AC217,"○")</f>
        <v>0</v>
      </c>
      <c r="AE216" s="90">
        <f>COUNTIF(C216:AC217,"●")</f>
        <v>0</v>
      </c>
      <c r="AF216" s="90">
        <f>COUNTIF(C216:AC217,"△")</f>
        <v>0</v>
      </c>
      <c r="AG216" s="90">
        <f>+AD216*3+AF216*1</f>
        <v>0</v>
      </c>
      <c r="AH216" s="90">
        <f t="shared" ref="AH216" si="239">+E217+H217+K217+N217+Q217+T217+W217+Z217+AC217</f>
        <v>0</v>
      </c>
      <c r="AI216" s="90">
        <f t="shared" ref="AI216" si="240">+C217+F217+I217+L217+O217+R217+U217+X217+AA217</f>
        <v>0</v>
      </c>
      <c r="AJ216" s="90">
        <f t="shared" ref="AJ216" si="241">+RANK(AG216,$AG$208:$AG$225,0)*100+RANK(AH216,$AH$208:$AH$225,1)*10+RANK(AI216,$AI$208:$AI$225,0)</f>
        <v>315</v>
      </c>
      <c r="AK216" s="90">
        <f t="shared" ref="AK216" si="242">+RANK(AJ216,$AJ$208:$AJ$225,1)</f>
        <v>3</v>
      </c>
    </row>
    <row r="217" spans="1:37" ht="15.95" customHeight="1" x14ac:dyDescent="0.15">
      <c r="A217" s="92"/>
      <c r="B217" s="94"/>
      <c r="C217" s="25"/>
      <c r="D217" s="26" t="s">
        <v>33</v>
      </c>
      <c r="E217" s="27"/>
      <c r="F217" s="25"/>
      <c r="G217" s="26" t="s">
        <v>33</v>
      </c>
      <c r="H217" s="27"/>
      <c r="I217" s="25"/>
      <c r="J217" s="26" t="s">
        <v>33</v>
      </c>
      <c r="K217" s="27"/>
      <c r="L217" s="25"/>
      <c r="M217" s="26" t="s">
        <v>33</v>
      </c>
      <c r="N217" s="27"/>
      <c r="O217" s="98"/>
      <c r="P217" s="99"/>
      <c r="Q217" s="100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102"/>
      <c r="AE217" s="91"/>
      <c r="AF217" s="91"/>
      <c r="AG217" s="91"/>
      <c r="AH217" s="91"/>
      <c r="AI217" s="91"/>
      <c r="AJ217" s="91"/>
      <c r="AK217" s="91"/>
    </row>
    <row r="218" spans="1:37" ht="15.95" customHeight="1" x14ac:dyDescent="0.15">
      <c r="A218" s="92">
        <v>69</v>
      </c>
      <c r="B218" s="93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22" t="s">
        <v>296</v>
      </c>
      <c r="G218" s="23" t="s">
        <v>33</v>
      </c>
      <c r="H218" s="24">
        <v>14</v>
      </c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22" t="s">
        <v>296</v>
      </c>
      <c r="P218" s="23" t="s">
        <v>33</v>
      </c>
      <c r="Q218" s="24">
        <v>12</v>
      </c>
      <c r="R218" s="95" t="s">
        <v>32</v>
      </c>
      <c r="S218" s="96"/>
      <c r="T218" s="97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1">
        <f>COUNTIF(C218:AC219,"○")</f>
        <v>0</v>
      </c>
      <c r="AE218" s="90">
        <f>COUNTIF(C218:AC219,"●")</f>
        <v>0</v>
      </c>
      <c r="AF218" s="90">
        <f>COUNTIF(C218:AC219,"△")</f>
        <v>0</v>
      </c>
      <c r="AG218" s="90">
        <f>+AD218*3+AF218*1</f>
        <v>0</v>
      </c>
      <c r="AH218" s="90">
        <f t="shared" ref="AH218" si="243">+E219+H219+K219+N219+Q219+T219+W219+Z219+AC219</f>
        <v>0</v>
      </c>
      <c r="AI218" s="90">
        <f t="shared" ref="AI218" si="244">+C219+F219+I219+L219+O219+R219+U219+X219+AA219</f>
        <v>0</v>
      </c>
      <c r="AJ218" s="90">
        <f t="shared" ref="AJ218" si="245">+RANK(AG218,$AG$208:$AG$225,0)*100+RANK(AH218,$AH$208:$AH$225,1)*10+RANK(AI218,$AI$208:$AI$225,0)</f>
        <v>315</v>
      </c>
      <c r="AK218" s="90">
        <f t="shared" ref="AK218" si="246">+RANK(AJ218,$AJ$208:$AJ$225,1)</f>
        <v>3</v>
      </c>
    </row>
    <row r="219" spans="1:37" ht="15.95" customHeight="1" x14ac:dyDescent="0.15">
      <c r="A219" s="92"/>
      <c r="B219" s="94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98"/>
      <c r="S219" s="99"/>
      <c r="T219" s="100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2"/>
      <c r="AE219" s="91"/>
      <c r="AF219" s="91"/>
      <c r="AG219" s="91"/>
      <c r="AH219" s="91"/>
      <c r="AI219" s="91"/>
      <c r="AJ219" s="91"/>
      <c r="AK219" s="91"/>
    </row>
    <row r="220" spans="1:37" ht="15.95" customHeight="1" x14ac:dyDescent="0.15">
      <c r="A220" s="92">
        <v>70</v>
      </c>
      <c r="B220" s="93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22" t="s">
        <v>296</v>
      </c>
      <c r="G220" s="23" t="s">
        <v>33</v>
      </c>
      <c r="H220" s="24">
        <v>6</v>
      </c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5" t="s">
        <v>32</v>
      </c>
      <c r="V220" s="96"/>
      <c r="W220" s="97"/>
      <c r="X220" s="78"/>
      <c r="Y220" s="79"/>
      <c r="Z220" s="80"/>
      <c r="AA220" s="22" t="s">
        <v>296</v>
      </c>
      <c r="AB220" s="23" t="s">
        <v>33</v>
      </c>
      <c r="AC220" s="24">
        <v>34</v>
      </c>
      <c r="AD220" s="101">
        <f>COUNTIF(C220:AC221,"○")</f>
        <v>1</v>
      </c>
      <c r="AE220" s="90">
        <f>COUNTIF(C220:AC221,"●")</f>
        <v>0</v>
      </c>
      <c r="AF220" s="90">
        <f>COUNTIF(C220:AC221,"△")</f>
        <v>0</v>
      </c>
      <c r="AG220" s="90">
        <f>+AD220*3+AF220*1</f>
        <v>3</v>
      </c>
      <c r="AH220" s="90">
        <f t="shared" ref="AH220" si="247">+E221+H221+K221+N221+Q221+T221+W221+Z221+AC221</f>
        <v>5</v>
      </c>
      <c r="AI220" s="90">
        <f t="shared" ref="AI220" si="248">+C221+F221+I221+L221+O221+R221+U221+X221+AA221</f>
        <v>17</v>
      </c>
      <c r="AJ220" s="90">
        <f t="shared" ref="AJ220" si="249">+RANK(AG220,$AG$208:$AG$225,0)*100+RANK(AH220,$AH$208:$AH$225,1)*10+RANK(AI220,$AI$208:$AI$225,0)</f>
        <v>161</v>
      </c>
      <c r="AK220" s="90">
        <f t="shared" ref="AK220" si="250">+RANK(AJ220,$AJ$208:$AJ$225,1)</f>
        <v>1</v>
      </c>
    </row>
    <row r="221" spans="1:37" ht="15.95" customHeight="1" x14ac:dyDescent="0.15">
      <c r="A221" s="92"/>
      <c r="B221" s="94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98"/>
      <c r="V221" s="99"/>
      <c r="W221" s="100"/>
      <c r="X221" s="81">
        <v>17</v>
      </c>
      <c r="Y221" s="82" t="s">
        <v>753</v>
      </c>
      <c r="Z221" s="83">
        <v>5</v>
      </c>
      <c r="AA221" s="25"/>
      <c r="AB221" s="26" t="s">
        <v>33</v>
      </c>
      <c r="AC221" s="27"/>
      <c r="AD221" s="102"/>
      <c r="AE221" s="91"/>
      <c r="AF221" s="91"/>
      <c r="AG221" s="91"/>
      <c r="AH221" s="91"/>
      <c r="AI221" s="91"/>
      <c r="AJ221" s="91"/>
      <c r="AK221" s="91"/>
    </row>
    <row r="222" spans="1:37" ht="15.95" customHeight="1" x14ac:dyDescent="0.15">
      <c r="A222" s="92">
        <v>71</v>
      </c>
      <c r="B222" s="93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22" t="s">
        <v>296</v>
      </c>
      <c r="P222" s="23" t="s">
        <v>33</v>
      </c>
      <c r="Q222" s="24">
        <v>23</v>
      </c>
      <c r="R222" s="22" t="s">
        <v>296</v>
      </c>
      <c r="S222" s="23" t="s">
        <v>33</v>
      </c>
      <c r="T222" s="24">
        <v>28</v>
      </c>
      <c r="U222" s="84"/>
      <c r="V222" s="85"/>
      <c r="W222" s="86"/>
      <c r="X222" s="95" t="s">
        <v>32</v>
      </c>
      <c r="Y222" s="96"/>
      <c r="Z222" s="97"/>
      <c r="AA222" s="22" t="s">
        <v>296</v>
      </c>
      <c r="AB222" s="23" t="s">
        <v>33</v>
      </c>
      <c r="AC222" s="24">
        <v>36</v>
      </c>
      <c r="AD222" s="101">
        <f>COUNTIF(C222:AC223,"○")</f>
        <v>0</v>
      </c>
      <c r="AE222" s="90">
        <f>COUNTIF(C222:AC223,"●")</f>
        <v>1</v>
      </c>
      <c r="AF222" s="90">
        <f>COUNTIF(C222:AC223,"△")</f>
        <v>0</v>
      </c>
      <c r="AG222" s="90">
        <f>+AD222*3+AF222*1</f>
        <v>0</v>
      </c>
      <c r="AH222" s="90">
        <f t="shared" ref="AH222" si="251">+E223+H223+K223+N223+Q223+T223+W223+Z223+AC223</f>
        <v>17</v>
      </c>
      <c r="AI222" s="90">
        <f t="shared" ref="AI222" si="252">+C223+F223+I223+L223+O223+R223+U223+X223+AA223</f>
        <v>5</v>
      </c>
      <c r="AJ222" s="90">
        <f t="shared" ref="AJ222" si="253">+RANK(AG222,$AG$208:$AG$225,0)*100+RANK(AH222,$AH$208:$AH$225,1)*10+RANK(AI222,$AI$208:$AI$225,0)</f>
        <v>394</v>
      </c>
      <c r="AK222" s="90">
        <f t="shared" ref="AK222" si="254">+RANK(AJ222,$AJ$208:$AJ$225,1)</f>
        <v>9</v>
      </c>
    </row>
    <row r="223" spans="1:37" ht="15.95" customHeight="1" x14ac:dyDescent="0.15">
      <c r="A223" s="92"/>
      <c r="B223" s="94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25"/>
      <c r="P223" s="26" t="s">
        <v>33</v>
      </c>
      <c r="Q223" s="27"/>
      <c r="R223" s="25"/>
      <c r="S223" s="26" t="s">
        <v>33</v>
      </c>
      <c r="T223" s="27"/>
      <c r="U223" s="87">
        <v>5</v>
      </c>
      <c r="V223" s="88" t="s">
        <v>751</v>
      </c>
      <c r="W223" s="89">
        <v>17</v>
      </c>
      <c r="X223" s="98"/>
      <c r="Y223" s="99"/>
      <c r="Z223" s="100"/>
      <c r="AA223" s="25"/>
      <c r="AB223" s="26" t="s">
        <v>33</v>
      </c>
      <c r="AC223" s="27"/>
      <c r="AD223" s="102"/>
      <c r="AE223" s="91"/>
      <c r="AF223" s="91"/>
      <c r="AG223" s="91"/>
      <c r="AH223" s="91"/>
      <c r="AI223" s="91"/>
      <c r="AJ223" s="91"/>
      <c r="AK223" s="91"/>
    </row>
    <row r="224" spans="1:37" ht="15.95" customHeight="1" x14ac:dyDescent="0.15">
      <c r="A224" s="92">
        <v>72</v>
      </c>
      <c r="B224" s="93" t="str">
        <f>IF(データ２!B144="","",VLOOKUP(A224,データ２!$A$2:$B$180,2))</f>
        <v>高島エイト</v>
      </c>
      <c r="C224" s="22" t="s">
        <v>296</v>
      </c>
      <c r="D224" s="23" t="s">
        <v>33</v>
      </c>
      <c r="E224" s="24">
        <v>1</v>
      </c>
      <c r="F224" s="22" t="s">
        <v>296</v>
      </c>
      <c r="G224" s="23" t="s">
        <v>33</v>
      </c>
      <c r="H224" s="24">
        <v>9</v>
      </c>
      <c r="I224" s="22" t="s">
        <v>296</v>
      </c>
      <c r="J224" s="23" t="s">
        <v>33</v>
      </c>
      <c r="K224" s="24">
        <v>16</v>
      </c>
      <c r="L224" s="84"/>
      <c r="M224" s="85"/>
      <c r="N224" s="86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22" t="s">
        <v>296</v>
      </c>
      <c r="Y224" s="23" t="s">
        <v>33</v>
      </c>
      <c r="Z224" s="24">
        <v>36</v>
      </c>
      <c r="AA224" s="95" t="s">
        <v>32</v>
      </c>
      <c r="AB224" s="96"/>
      <c r="AC224" s="97"/>
      <c r="AD224" s="101">
        <f>COUNTIF(C224:AC225,"○")</f>
        <v>0</v>
      </c>
      <c r="AE224" s="90">
        <f>COUNTIF(C224:AC225,"●")</f>
        <v>1</v>
      </c>
      <c r="AF224" s="90">
        <f>COUNTIF(C224:AC225,"△")</f>
        <v>0</v>
      </c>
      <c r="AG224" s="90">
        <f>+AD224*3+AF224*1</f>
        <v>0</v>
      </c>
      <c r="AH224" s="90">
        <f t="shared" ref="AH224" si="255">+E225+H225+K225+N225+Q225+T225+W225+Z225+AC225</f>
        <v>7</v>
      </c>
      <c r="AI224" s="90">
        <f t="shared" ref="AI224" si="256">+C225+F225+I225+L225+O225+R225+U225+X225+AA225</f>
        <v>6</v>
      </c>
      <c r="AJ224" s="90">
        <f t="shared" ref="AJ224" si="257">+RANK(AG224,$AG$208:$AG$225,0)*100+RANK(AH224,$AH$208:$AH$225,1)*10+RANK(AI224,$AI$208:$AI$225,0)</f>
        <v>383</v>
      </c>
      <c r="AK224" s="90">
        <f t="shared" ref="AK224" si="258">+RANK(AJ224,$AJ$208:$AJ$225,1)</f>
        <v>8</v>
      </c>
    </row>
    <row r="225" spans="1:37" ht="15.95" customHeight="1" x14ac:dyDescent="0.15">
      <c r="A225" s="92"/>
      <c r="B225" s="94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87">
        <v>6</v>
      </c>
      <c r="M225" s="88" t="s">
        <v>751</v>
      </c>
      <c r="N225" s="89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98"/>
      <c r="AB225" s="99"/>
      <c r="AC225" s="100"/>
      <c r="AD225" s="102"/>
      <c r="AE225" s="91"/>
      <c r="AF225" s="91"/>
      <c r="AG225" s="91"/>
      <c r="AH225" s="91"/>
      <c r="AI225" s="91"/>
      <c r="AJ225" s="91"/>
      <c r="AK225" s="91"/>
    </row>
    <row r="226" spans="1:37" x14ac:dyDescent="0.15">
      <c r="AD226" s="16">
        <f>SUM(AD208:AD225)</f>
        <v>2</v>
      </c>
      <c r="AE226" s="16">
        <f>SUM(AE208:AE225)</f>
        <v>2</v>
      </c>
      <c r="AF226" s="16">
        <f>SUM(AF208:AF225)</f>
        <v>0</v>
      </c>
      <c r="AH226" s="16">
        <f>SUM(AH208:AH225)</f>
        <v>35</v>
      </c>
      <c r="AI226" s="16">
        <f>SUM(AI208:AI225)</f>
        <v>35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3" t="str">
        <f>+IF(B235="","",+B235)</f>
        <v>池雪Ｊストロング</v>
      </c>
      <c r="D234" s="104"/>
      <c r="E234" s="105"/>
      <c r="F234" s="103" t="str">
        <f>+IF(B237="","",+B237)</f>
        <v>品川Ｂレーシング</v>
      </c>
      <c r="G234" s="104"/>
      <c r="H234" s="105"/>
      <c r="I234" s="106" t="str">
        <f>+IF(B239="","",+B239)</f>
        <v>東陽フェニックス</v>
      </c>
      <c r="J234" s="107"/>
      <c r="K234" s="108"/>
      <c r="L234" s="103" t="str">
        <f>+IF(B241="","",+B241)</f>
        <v>久我山イーグルス</v>
      </c>
      <c r="M234" s="104"/>
      <c r="N234" s="105"/>
      <c r="O234" s="103" t="str">
        <f>+IF(B243="","",+B243)</f>
        <v>メガドリームス</v>
      </c>
      <c r="P234" s="104"/>
      <c r="Q234" s="105"/>
      <c r="R234" s="103" t="str">
        <f>+IF(B245="","",+B245)</f>
        <v>ジャパンキングス</v>
      </c>
      <c r="S234" s="104"/>
      <c r="T234" s="105"/>
      <c r="U234" s="103" t="str">
        <f>+IF(B247="","",+B247)</f>
        <v>ブラックキラーズ</v>
      </c>
      <c r="V234" s="104"/>
      <c r="W234" s="105"/>
      <c r="X234" s="103" t="str">
        <f>+IF(B249="","",+B249)</f>
        <v>コンバッツ</v>
      </c>
      <c r="Y234" s="104"/>
      <c r="Z234" s="105"/>
      <c r="AA234" s="103" t="str">
        <f>+IF(B251="","",+B251)</f>
        <v>大島中央</v>
      </c>
      <c r="AB234" s="104"/>
      <c r="AC234" s="105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2">
        <v>73</v>
      </c>
      <c r="B235" s="93" t="str">
        <f>IF(データ２!B146="","",VLOOKUP(A235,データ２!$A$2:$B$180,2))</f>
        <v>池雪Ｊストロング</v>
      </c>
      <c r="C235" s="95" t="s">
        <v>32</v>
      </c>
      <c r="D235" s="96"/>
      <c r="E235" s="97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1">
        <f>COUNTIF(C235:AC236,"○")</f>
        <v>0</v>
      </c>
      <c r="AE235" s="90">
        <f>COUNTIF(C235:AC236,"●")</f>
        <v>0</v>
      </c>
      <c r="AF235" s="90">
        <f>COUNTIF(C235:AC236,"△")</f>
        <v>0</v>
      </c>
      <c r="AG235" s="90">
        <f>+AD235*3+AF235*1</f>
        <v>0</v>
      </c>
      <c r="AH235" s="90">
        <f>+E236+H236+K236+N236+Q236+T236+W236+Z236+AC236</f>
        <v>0</v>
      </c>
      <c r="AI235" s="90">
        <f>+C236+F236+I236+L236+O236+R236+U236+X236+AA236</f>
        <v>0</v>
      </c>
      <c r="AJ235" s="90">
        <f>+RANK(AG235,$AG$235:$AG$252,0)*100+RANK(AH235,$AH$235:$AH$252,1)*10+RANK(AI235,$AI$235:$AI$252,0)</f>
        <v>111</v>
      </c>
      <c r="AK235" s="90">
        <f>+RANK(AJ235,$AJ$235:$AJ$252,1)</f>
        <v>1</v>
      </c>
    </row>
    <row r="236" spans="1:37" ht="15.95" customHeight="1" x14ac:dyDescent="0.15">
      <c r="A236" s="92"/>
      <c r="B236" s="94"/>
      <c r="C236" s="98"/>
      <c r="D236" s="99"/>
      <c r="E236" s="100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2"/>
      <c r="AE236" s="91"/>
      <c r="AF236" s="91"/>
      <c r="AG236" s="91"/>
      <c r="AH236" s="91"/>
      <c r="AI236" s="91"/>
      <c r="AJ236" s="91"/>
      <c r="AK236" s="91"/>
    </row>
    <row r="237" spans="1:37" ht="15.95" customHeight="1" x14ac:dyDescent="0.15">
      <c r="A237" s="92">
        <v>74</v>
      </c>
      <c r="B237" s="93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95" t="s">
        <v>32</v>
      </c>
      <c r="G237" s="96"/>
      <c r="H237" s="97"/>
      <c r="I237" s="22" t="s">
        <v>297</v>
      </c>
      <c r="J237" s="23" t="s">
        <v>33</v>
      </c>
      <c r="K237" s="24">
        <v>30</v>
      </c>
      <c r="L237" s="22" t="s">
        <v>297</v>
      </c>
      <c r="M237" s="23" t="s">
        <v>33</v>
      </c>
      <c r="N237" s="24">
        <v>26</v>
      </c>
      <c r="O237" s="22" t="s">
        <v>297</v>
      </c>
      <c r="P237" s="23" t="s">
        <v>33</v>
      </c>
      <c r="Q237" s="24">
        <v>20</v>
      </c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22" t="s">
        <v>297</v>
      </c>
      <c r="Y237" s="23" t="s">
        <v>33</v>
      </c>
      <c r="Z237" s="24">
        <v>2</v>
      </c>
      <c r="AA237" s="22" t="s">
        <v>297</v>
      </c>
      <c r="AB237" s="23" t="s">
        <v>33</v>
      </c>
      <c r="AC237" s="24">
        <v>9</v>
      </c>
      <c r="AD237" s="101">
        <f>COUNTIF(C237:AC238,"○")</f>
        <v>0</v>
      </c>
      <c r="AE237" s="90">
        <f>COUNTIF(C237:AC238,"●")</f>
        <v>0</v>
      </c>
      <c r="AF237" s="90">
        <f>COUNTIF(C237:AC238,"△")</f>
        <v>0</v>
      </c>
      <c r="AG237" s="90">
        <f>+AD237*3+AF237*1</f>
        <v>0</v>
      </c>
      <c r="AH237" s="90">
        <f t="shared" ref="AH237" si="259">+E238+H238+K238+N238+Q238+T238+W238+Z238+AC238</f>
        <v>0</v>
      </c>
      <c r="AI237" s="90">
        <f t="shared" ref="AI237" si="260">+C238+F238+I238+L238+O238+R238+U238+X238+AA238</f>
        <v>0</v>
      </c>
      <c r="AJ237" s="90">
        <f t="shared" ref="AJ237" si="261">+RANK(AG237,$AG$235:$AG$252,0)*100+RANK(AH237,$AH$235:$AH$252,1)*10+RANK(AI237,$AI$235:$AI$252,0)</f>
        <v>111</v>
      </c>
      <c r="AK237" s="90">
        <f t="shared" ref="AK237" si="262">+RANK(AJ237,$AJ$235:$AJ$252,1)</f>
        <v>1</v>
      </c>
    </row>
    <row r="238" spans="1:37" ht="15.95" customHeight="1" x14ac:dyDescent="0.15">
      <c r="A238" s="92"/>
      <c r="B238" s="94"/>
      <c r="C238" s="25"/>
      <c r="D238" s="26" t="s">
        <v>33</v>
      </c>
      <c r="E238" s="27"/>
      <c r="F238" s="98"/>
      <c r="G238" s="99"/>
      <c r="H238" s="100"/>
      <c r="I238" s="25"/>
      <c r="J238" s="26" t="s">
        <v>33</v>
      </c>
      <c r="K238" s="27"/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102"/>
      <c r="AE238" s="91"/>
      <c r="AF238" s="91"/>
      <c r="AG238" s="91"/>
      <c r="AH238" s="91"/>
      <c r="AI238" s="91"/>
      <c r="AJ238" s="91"/>
      <c r="AK238" s="91"/>
    </row>
    <row r="239" spans="1:37" ht="15.95" customHeight="1" x14ac:dyDescent="0.15">
      <c r="A239" s="92">
        <v>75</v>
      </c>
      <c r="B239" s="93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5" t="s">
        <v>32</v>
      </c>
      <c r="J239" s="96"/>
      <c r="K239" s="97"/>
      <c r="L239" s="22" t="s">
        <v>297</v>
      </c>
      <c r="M239" s="23" t="s">
        <v>33</v>
      </c>
      <c r="N239" s="24">
        <v>21</v>
      </c>
      <c r="O239" s="22" t="s">
        <v>297</v>
      </c>
      <c r="P239" s="23" t="s">
        <v>33</v>
      </c>
      <c r="Q239" s="24">
        <v>15</v>
      </c>
      <c r="R239" s="22" t="s">
        <v>297</v>
      </c>
      <c r="S239" s="23" t="s">
        <v>33</v>
      </c>
      <c r="T239" s="24">
        <v>7</v>
      </c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1">
        <f>COUNTIF(C239:AC240,"○")</f>
        <v>0</v>
      </c>
      <c r="AE239" s="90">
        <f>COUNTIF(C239:AC240,"●")</f>
        <v>0</v>
      </c>
      <c r="AF239" s="90">
        <f>COUNTIF(C239:AC240,"△")</f>
        <v>0</v>
      </c>
      <c r="AG239" s="90">
        <f>+AD239*3+AF239*1</f>
        <v>0</v>
      </c>
      <c r="AH239" s="90">
        <f t="shared" ref="AH239" si="263">+E240+H240+K240+N240+Q240+T240+W240+Z240+AC240</f>
        <v>0</v>
      </c>
      <c r="AI239" s="90">
        <f t="shared" ref="AI239" si="264">+C240+F240+I240+L240+O240+R240+U240+X240+AA240</f>
        <v>0</v>
      </c>
      <c r="AJ239" s="90">
        <f t="shared" ref="AJ239" si="265">+RANK(AG239,$AG$235:$AG$252,0)*100+RANK(AH239,$AH$235:$AH$252,1)*10+RANK(AI239,$AI$235:$AI$252,0)</f>
        <v>111</v>
      </c>
      <c r="AK239" s="90">
        <f t="shared" ref="AK239" si="266">+RANK(AJ239,$AJ$235:$AJ$252,1)</f>
        <v>1</v>
      </c>
    </row>
    <row r="240" spans="1:37" ht="15.95" customHeight="1" x14ac:dyDescent="0.15">
      <c r="A240" s="92"/>
      <c r="B240" s="94"/>
      <c r="C240" s="25"/>
      <c r="D240" s="26" t="s">
        <v>33</v>
      </c>
      <c r="E240" s="27"/>
      <c r="F240" s="25"/>
      <c r="G240" s="26" t="s">
        <v>33</v>
      </c>
      <c r="H240" s="27"/>
      <c r="I240" s="98"/>
      <c r="J240" s="99"/>
      <c r="K240" s="100"/>
      <c r="L240" s="25"/>
      <c r="M240" s="26" t="s">
        <v>33</v>
      </c>
      <c r="N240" s="27"/>
      <c r="O240" s="25"/>
      <c r="P240" s="26" t="s">
        <v>33</v>
      </c>
      <c r="Q240" s="27"/>
      <c r="R240" s="25"/>
      <c r="S240" s="26" t="s">
        <v>33</v>
      </c>
      <c r="T240" s="27"/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2"/>
      <c r="AE240" s="91"/>
      <c r="AF240" s="91"/>
      <c r="AG240" s="91"/>
      <c r="AH240" s="91"/>
      <c r="AI240" s="91"/>
      <c r="AJ240" s="91"/>
      <c r="AK240" s="91"/>
    </row>
    <row r="241" spans="1:37" ht="15.95" customHeight="1" x14ac:dyDescent="0.15">
      <c r="A241" s="92">
        <v>76</v>
      </c>
      <c r="B241" s="93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22" t="s">
        <v>297</v>
      </c>
      <c r="G241" s="23" t="s">
        <v>33</v>
      </c>
      <c r="H241" s="24">
        <v>26</v>
      </c>
      <c r="I241" s="22" t="s">
        <v>297</v>
      </c>
      <c r="J241" s="23" t="s">
        <v>33</v>
      </c>
      <c r="K241" s="24">
        <v>21</v>
      </c>
      <c r="L241" s="95" t="s">
        <v>32</v>
      </c>
      <c r="M241" s="96"/>
      <c r="N241" s="97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1">
        <f>COUNTIF(C241:AC242,"○")</f>
        <v>0</v>
      </c>
      <c r="AE241" s="90">
        <f>COUNTIF(C241:AC242,"●")</f>
        <v>0</v>
      </c>
      <c r="AF241" s="90">
        <f>COUNTIF(C241:AC242,"△")</f>
        <v>0</v>
      </c>
      <c r="AG241" s="90">
        <f>+AD241*3+AF241*1</f>
        <v>0</v>
      </c>
      <c r="AH241" s="90">
        <f t="shared" ref="AH241" si="267">+E242+H242+K242+N242+Q242+T242+W242+Z242+AC242</f>
        <v>0</v>
      </c>
      <c r="AI241" s="90">
        <f t="shared" ref="AI241" si="268">+C242+F242+I242+L242+O242+R242+U242+X242+AA242</f>
        <v>0</v>
      </c>
      <c r="AJ241" s="90">
        <f t="shared" ref="AJ241" si="269">+RANK(AG241,$AG$235:$AG$252,0)*100+RANK(AH241,$AH$235:$AH$252,1)*10+RANK(AI241,$AI$235:$AI$252,0)</f>
        <v>111</v>
      </c>
      <c r="AK241" s="90">
        <f t="shared" ref="AK241" si="270">+RANK(AJ241,$AJ$235:$AJ$252,1)</f>
        <v>1</v>
      </c>
    </row>
    <row r="242" spans="1:37" ht="15.95" customHeight="1" x14ac:dyDescent="0.15">
      <c r="A242" s="92"/>
      <c r="B242" s="94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98"/>
      <c r="M242" s="99"/>
      <c r="N242" s="100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2"/>
      <c r="AE242" s="91"/>
      <c r="AF242" s="91"/>
      <c r="AG242" s="91"/>
      <c r="AH242" s="91"/>
      <c r="AI242" s="91"/>
      <c r="AJ242" s="91"/>
      <c r="AK242" s="91"/>
    </row>
    <row r="243" spans="1:37" ht="15.95" customHeight="1" x14ac:dyDescent="0.15">
      <c r="A243" s="92">
        <v>77</v>
      </c>
      <c r="B243" s="93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22" t="s">
        <v>297</v>
      </c>
      <c r="G243" s="23" t="s">
        <v>33</v>
      </c>
      <c r="H243" s="24">
        <v>20</v>
      </c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95" t="s">
        <v>32</v>
      </c>
      <c r="P243" s="96"/>
      <c r="Q243" s="97"/>
      <c r="R243" s="22" t="s">
        <v>297</v>
      </c>
      <c r="S243" s="23" t="s">
        <v>33</v>
      </c>
      <c r="T243" s="24">
        <v>12</v>
      </c>
      <c r="U243" s="22" t="s">
        <v>297</v>
      </c>
      <c r="V243" s="23" t="s">
        <v>33</v>
      </c>
      <c r="W243" s="24">
        <v>18</v>
      </c>
      <c r="X243" s="22" t="s">
        <v>297</v>
      </c>
      <c r="Y243" s="23" t="s">
        <v>33</v>
      </c>
      <c r="Z243" s="24">
        <v>23</v>
      </c>
      <c r="AA243" s="22" t="s">
        <v>297</v>
      </c>
      <c r="AB243" s="23" t="s">
        <v>33</v>
      </c>
      <c r="AC243" s="24">
        <v>27</v>
      </c>
      <c r="AD243" s="101">
        <f>COUNTIF(C243:AC244,"○")</f>
        <v>0</v>
      </c>
      <c r="AE243" s="90">
        <f>COUNTIF(C243:AC244,"●")</f>
        <v>0</v>
      </c>
      <c r="AF243" s="90">
        <f>COUNTIF(C243:AC244,"△")</f>
        <v>0</v>
      </c>
      <c r="AG243" s="90">
        <f>+AD243*3+AF243*1</f>
        <v>0</v>
      </c>
      <c r="AH243" s="90">
        <f t="shared" ref="AH243" si="271">+E244+H244+K244+N244+Q244+T244+W244+Z244+AC244</f>
        <v>0</v>
      </c>
      <c r="AI243" s="90">
        <f t="shared" ref="AI243" si="272">+C244+F244+I244+L244+O244+R244+U244+X244+AA244</f>
        <v>0</v>
      </c>
      <c r="AJ243" s="90">
        <f t="shared" ref="AJ243" si="273">+RANK(AG243,$AG$235:$AG$252,0)*100+RANK(AH243,$AH$235:$AH$252,1)*10+RANK(AI243,$AI$235:$AI$252,0)</f>
        <v>111</v>
      </c>
      <c r="AK243" s="90">
        <f t="shared" ref="AK243" si="274">+RANK(AJ243,$AJ$235:$AJ$252,1)</f>
        <v>1</v>
      </c>
    </row>
    <row r="244" spans="1:37" ht="15.95" customHeight="1" x14ac:dyDescent="0.15">
      <c r="A244" s="92"/>
      <c r="B244" s="94"/>
      <c r="C244" s="25"/>
      <c r="D244" s="26" t="s">
        <v>33</v>
      </c>
      <c r="E244" s="27"/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98"/>
      <c r="P244" s="99"/>
      <c r="Q244" s="100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102"/>
      <c r="AE244" s="91"/>
      <c r="AF244" s="91"/>
      <c r="AG244" s="91"/>
      <c r="AH244" s="91"/>
      <c r="AI244" s="91"/>
      <c r="AJ244" s="91"/>
      <c r="AK244" s="91"/>
    </row>
    <row r="245" spans="1:37" ht="15.95" customHeight="1" x14ac:dyDescent="0.15">
      <c r="A245" s="92">
        <v>78</v>
      </c>
      <c r="B245" s="93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22" t="s">
        <v>297</v>
      </c>
      <c r="J245" s="23" t="s">
        <v>33</v>
      </c>
      <c r="K245" s="24">
        <v>7</v>
      </c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5" t="s">
        <v>32</v>
      </c>
      <c r="S245" s="96"/>
      <c r="T245" s="97"/>
      <c r="U245" s="22" t="s">
        <v>297</v>
      </c>
      <c r="V245" s="23" t="s">
        <v>33</v>
      </c>
      <c r="W245" s="24">
        <v>24</v>
      </c>
      <c r="X245" s="22" t="s">
        <v>297</v>
      </c>
      <c r="Y245" s="23" t="s">
        <v>33</v>
      </c>
      <c r="Z245" s="24">
        <v>28</v>
      </c>
      <c r="AA245" s="22" t="s">
        <v>297</v>
      </c>
      <c r="AB245" s="23" t="s">
        <v>33</v>
      </c>
      <c r="AC245" s="24">
        <v>31</v>
      </c>
      <c r="AD245" s="101">
        <f>COUNTIF(C245:AC246,"○")</f>
        <v>0</v>
      </c>
      <c r="AE245" s="90">
        <f>COUNTIF(C245:AC246,"●")</f>
        <v>0</v>
      </c>
      <c r="AF245" s="90">
        <f>COUNTIF(C245:AC246,"△")</f>
        <v>0</v>
      </c>
      <c r="AG245" s="90">
        <f>+AD245*3+AF245*1</f>
        <v>0</v>
      </c>
      <c r="AH245" s="90">
        <f t="shared" ref="AH245" si="275">+E246+H246+K246+N246+Q246+T246+W246+Z246+AC246</f>
        <v>0</v>
      </c>
      <c r="AI245" s="90">
        <f t="shared" ref="AI245" si="276">+C246+F246+I246+L246+O246+R246+U246+X246+AA246</f>
        <v>0</v>
      </c>
      <c r="AJ245" s="90">
        <f t="shared" ref="AJ245" si="277">+RANK(AG245,$AG$235:$AG$252,0)*100+RANK(AH245,$AH$235:$AH$252,1)*10+RANK(AI245,$AI$235:$AI$252,0)</f>
        <v>111</v>
      </c>
      <c r="AK245" s="90">
        <f t="shared" ref="AK245" si="278">+RANK(AJ245,$AJ$235:$AJ$252,1)</f>
        <v>1</v>
      </c>
    </row>
    <row r="246" spans="1:37" ht="15.95" customHeight="1" x14ac:dyDescent="0.15">
      <c r="A246" s="92"/>
      <c r="B246" s="94"/>
      <c r="C246" s="25"/>
      <c r="D246" s="26" t="s">
        <v>33</v>
      </c>
      <c r="E246" s="27"/>
      <c r="F246" s="25"/>
      <c r="G246" s="26" t="s">
        <v>33</v>
      </c>
      <c r="H246" s="27"/>
      <c r="I246" s="25"/>
      <c r="J246" s="26" t="s">
        <v>33</v>
      </c>
      <c r="K246" s="27"/>
      <c r="L246" s="25"/>
      <c r="M246" s="26" t="s">
        <v>33</v>
      </c>
      <c r="N246" s="27"/>
      <c r="O246" s="25"/>
      <c r="P246" s="26" t="s">
        <v>33</v>
      </c>
      <c r="Q246" s="27"/>
      <c r="R246" s="98"/>
      <c r="S246" s="99"/>
      <c r="T246" s="100"/>
      <c r="U246" s="25"/>
      <c r="V246" s="26" t="s">
        <v>33</v>
      </c>
      <c r="W246" s="27"/>
      <c r="X246" s="25"/>
      <c r="Y246" s="26" t="s">
        <v>33</v>
      </c>
      <c r="Z246" s="27"/>
      <c r="AA246" s="25"/>
      <c r="AB246" s="26" t="s">
        <v>33</v>
      </c>
      <c r="AC246" s="27"/>
      <c r="AD246" s="102"/>
      <c r="AE246" s="91"/>
      <c r="AF246" s="91"/>
      <c r="AG246" s="91"/>
      <c r="AH246" s="91"/>
      <c r="AI246" s="91"/>
      <c r="AJ246" s="91"/>
      <c r="AK246" s="91"/>
    </row>
    <row r="247" spans="1:37" ht="15.95" customHeight="1" x14ac:dyDescent="0.15">
      <c r="A247" s="92">
        <v>79</v>
      </c>
      <c r="B247" s="93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22" t="s">
        <v>297</v>
      </c>
      <c r="P247" s="23" t="s">
        <v>33</v>
      </c>
      <c r="Q247" s="24">
        <v>18</v>
      </c>
      <c r="R247" s="22" t="s">
        <v>297</v>
      </c>
      <c r="S247" s="23" t="s">
        <v>33</v>
      </c>
      <c r="T247" s="24">
        <v>24</v>
      </c>
      <c r="U247" s="95" t="s">
        <v>32</v>
      </c>
      <c r="V247" s="96"/>
      <c r="W247" s="97"/>
      <c r="X247" s="22" t="s">
        <v>297</v>
      </c>
      <c r="Y247" s="23" t="s">
        <v>33</v>
      </c>
      <c r="Z247" s="24">
        <v>32</v>
      </c>
      <c r="AA247" s="22" t="s">
        <v>297</v>
      </c>
      <c r="AB247" s="23" t="s">
        <v>33</v>
      </c>
      <c r="AC247" s="24">
        <v>34</v>
      </c>
      <c r="AD247" s="101">
        <f>COUNTIF(C247:AC248,"○")</f>
        <v>0</v>
      </c>
      <c r="AE247" s="90">
        <f>COUNTIF(C247:AC248,"●")</f>
        <v>0</v>
      </c>
      <c r="AF247" s="90">
        <f>COUNTIF(C247:AC248,"△")</f>
        <v>0</v>
      </c>
      <c r="AG247" s="90">
        <f>+AD247*3+AF247*1</f>
        <v>0</v>
      </c>
      <c r="AH247" s="90">
        <f t="shared" ref="AH247" si="279">+E248+H248+K248+N248+Q248+T248+W248+Z248+AC248</f>
        <v>0</v>
      </c>
      <c r="AI247" s="90">
        <f t="shared" ref="AI247" si="280">+C248+F248+I248+L248+O248+R248+U248+X248+AA248</f>
        <v>0</v>
      </c>
      <c r="AJ247" s="90">
        <f t="shared" ref="AJ247" si="281">+RANK(AG247,$AG$235:$AG$252,0)*100+RANK(AH247,$AH$235:$AH$252,1)*10+RANK(AI247,$AI$235:$AI$252,0)</f>
        <v>111</v>
      </c>
      <c r="AK247" s="90">
        <f t="shared" ref="AK247" si="282">+RANK(AJ247,$AJ$235:$AJ$252,1)</f>
        <v>1</v>
      </c>
    </row>
    <row r="248" spans="1:37" ht="15.95" customHeight="1" x14ac:dyDescent="0.15">
      <c r="A248" s="92"/>
      <c r="B248" s="94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25"/>
      <c r="S248" s="26" t="s">
        <v>33</v>
      </c>
      <c r="T248" s="27"/>
      <c r="U248" s="98"/>
      <c r="V248" s="99"/>
      <c r="W248" s="100"/>
      <c r="X248" s="25"/>
      <c r="Y248" s="26" t="s">
        <v>33</v>
      </c>
      <c r="Z248" s="27"/>
      <c r="AA248" s="25"/>
      <c r="AB248" s="26" t="s">
        <v>33</v>
      </c>
      <c r="AC248" s="27"/>
      <c r="AD248" s="102"/>
      <c r="AE248" s="91"/>
      <c r="AF248" s="91"/>
      <c r="AG248" s="91"/>
      <c r="AH248" s="91"/>
      <c r="AI248" s="91"/>
      <c r="AJ248" s="91"/>
      <c r="AK248" s="91"/>
    </row>
    <row r="249" spans="1:37" ht="15.95" customHeight="1" x14ac:dyDescent="0.15">
      <c r="A249" s="92">
        <v>80</v>
      </c>
      <c r="B249" s="93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22" t="s">
        <v>297</v>
      </c>
      <c r="G249" s="23" t="s">
        <v>33</v>
      </c>
      <c r="H249" s="24">
        <v>2</v>
      </c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22" t="s">
        <v>297</v>
      </c>
      <c r="P249" s="23" t="s">
        <v>33</v>
      </c>
      <c r="Q249" s="24">
        <v>23</v>
      </c>
      <c r="R249" s="22" t="s">
        <v>297</v>
      </c>
      <c r="S249" s="23" t="s">
        <v>33</v>
      </c>
      <c r="T249" s="24">
        <v>28</v>
      </c>
      <c r="U249" s="22" t="s">
        <v>297</v>
      </c>
      <c r="V249" s="23" t="s">
        <v>33</v>
      </c>
      <c r="W249" s="24">
        <v>32</v>
      </c>
      <c r="X249" s="95" t="s">
        <v>32</v>
      </c>
      <c r="Y249" s="96"/>
      <c r="Z249" s="97"/>
      <c r="AA249" s="22" t="s">
        <v>297</v>
      </c>
      <c r="AB249" s="23" t="s">
        <v>33</v>
      </c>
      <c r="AC249" s="24">
        <v>36</v>
      </c>
      <c r="AD249" s="101">
        <f>COUNTIF(C249:AC250,"○")</f>
        <v>0</v>
      </c>
      <c r="AE249" s="90">
        <f>COUNTIF(C249:AC250,"●")</f>
        <v>0</v>
      </c>
      <c r="AF249" s="90">
        <f>COUNTIF(C249:AC250,"△")</f>
        <v>0</v>
      </c>
      <c r="AG249" s="90">
        <f>+AD249*3+AF249*1</f>
        <v>0</v>
      </c>
      <c r="AH249" s="90">
        <f t="shared" ref="AH249" si="283">+E250+H250+K250+N250+Q250+T250+W250+Z250+AC250</f>
        <v>0</v>
      </c>
      <c r="AI249" s="90">
        <f t="shared" ref="AI249" si="284">+C250+F250+I250+L250+O250+R250+U250+X250+AA250</f>
        <v>0</v>
      </c>
      <c r="AJ249" s="90">
        <f t="shared" ref="AJ249" si="285">+RANK(AG249,$AG$235:$AG$252,0)*100+RANK(AH249,$AH$235:$AH$252,1)*10+RANK(AI249,$AI$235:$AI$252,0)</f>
        <v>111</v>
      </c>
      <c r="AK249" s="90">
        <f t="shared" ref="AK249" si="286">+RANK(AJ249,$AJ$235:$AJ$252,1)</f>
        <v>1</v>
      </c>
    </row>
    <row r="250" spans="1:37" ht="15.95" customHeight="1" x14ac:dyDescent="0.15">
      <c r="A250" s="92"/>
      <c r="B250" s="94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98"/>
      <c r="Y250" s="99"/>
      <c r="Z250" s="100"/>
      <c r="AA250" s="25"/>
      <c r="AB250" s="26" t="s">
        <v>33</v>
      </c>
      <c r="AC250" s="27"/>
      <c r="AD250" s="102"/>
      <c r="AE250" s="91"/>
      <c r="AF250" s="91"/>
      <c r="AG250" s="91"/>
      <c r="AH250" s="91"/>
      <c r="AI250" s="91"/>
      <c r="AJ250" s="91"/>
      <c r="AK250" s="91"/>
    </row>
    <row r="251" spans="1:37" ht="15.95" customHeight="1" x14ac:dyDescent="0.15">
      <c r="A251" s="92">
        <v>81</v>
      </c>
      <c r="B251" s="93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22" t="s">
        <v>297</v>
      </c>
      <c r="S251" s="23" t="s">
        <v>33</v>
      </c>
      <c r="T251" s="24">
        <v>31</v>
      </c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5" t="s">
        <v>32</v>
      </c>
      <c r="AB251" s="96"/>
      <c r="AC251" s="97"/>
      <c r="AD251" s="101">
        <f>COUNTIF(C251:AC252,"○")</f>
        <v>0</v>
      </c>
      <c r="AE251" s="90">
        <f>COUNTIF(C251:AC252,"●")</f>
        <v>0</v>
      </c>
      <c r="AF251" s="90">
        <f>COUNTIF(C251:AC252,"△")</f>
        <v>0</v>
      </c>
      <c r="AG251" s="90">
        <f>+AD251*3+AF251*1</f>
        <v>0</v>
      </c>
      <c r="AH251" s="90">
        <f t="shared" ref="AH251" si="287">+E252+H252+K252+N252+Q252+T252+W252+Z252+AC252</f>
        <v>0</v>
      </c>
      <c r="AI251" s="90">
        <f t="shared" ref="AI251" si="288">+C252+F252+I252+L252+O252+R252+U252+X252+AA252</f>
        <v>0</v>
      </c>
      <c r="AJ251" s="90">
        <f t="shared" ref="AJ251" si="289">+RANK(AG251,$AG$235:$AG$252,0)*100+RANK(AH251,$AH$235:$AH$252,1)*10+RANK(AI251,$AI$235:$AI$252,0)</f>
        <v>111</v>
      </c>
      <c r="AK251" s="90">
        <f t="shared" ref="AK251" si="290">+RANK(AJ251,$AJ$235:$AJ$252,1)</f>
        <v>1</v>
      </c>
    </row>
    <row r="252" spans="1:37" ht="15.95" customHeight="1" x14ac:dyDescent="0.15">
      <c r="A252" s="92"/>
      <c r="B252" s="94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98"/>
      <c r="AB252" s="99"/>
      <c r="AC252" s="100"/>
      <c r="AD252" s="102"/>
      <c r="AE252" s="91"/>
      <c r="AF252" s="91"/>
      <c r="AG252" s="91"/>
      <c r="AH252" s="91"/>
      <c r="AI252" s="91"/>
      <c r="AJ252" s="91"/>
      <c r="AK252" s="91"/>
    </row>
    <row r="253" spans="1:37" x14ac:dyDescent="0.15">
      <c r="AD253" s="16">
        <f>SUM(AD235:AD252)</f>
        <v>0</v>
      </c>
      <c r="AE253" s="16">
        <f>SUM(AE235:AE252)</f>
        <v>0</v>
      </c>
      <c r="AF253" s="16">
        <f>SUM(AF235:AF252)</f>
        <v>0</v>
      </c>
      <c r="AH253" s="16">
        <f>SUM(AH235:AH252)</f>
        <v>0</v>
      </c>
      <c r="AI253" s="16">
        <f>SUM(AI235:AI252)</f>
        <v>0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3" t="str">
        <f>+IF(B262="","",+B262)</f>
        <v>品川レインボーズ</v>
      </c>
      <c r="D261" s="104"/>
      <c r="E261" s="105"/>
      <c r="F261" s="103" t="str">
        <f>+IF(B264="","",+B264)</f>
        <v>サンジュニア</v>
      </c>
      <c r="G261" s="104"/>
      <c r="H261" s="105"/>
      <c r="I261" s="103" t="str">
        <f>+IF(B266="","",+B266)</f>
        <v>東伊興シャインズ</v>
      </c>
      <c r="J261" s="104"/>
      <c r="K261" s="105"/>
      <c r="L261" s="103" t="str">
        <f>+IF(B268="","",+B268)</f>
        <v>月島ライオンズ</v>
      </c>
      <c r="M261" s="104"/>
      <c r="N261" s="105"/>
      <c r="O261" s="103" t="str">
        <f>+IF(B270="","",+B270)</f>
        <v>マッハブレーブス</v>
      </c>
      <c r="P261" s="104"/>
      <c r="Q261" s="105"/>
      <c r="R261" s="103" t="str">
        <f>+IF(B272="","",+B272)</f>
        <v>興宮ファイターズ</v>
      </c>
      <c r="S261" s="104"/>
      <c r="T261" s="105"/>
      <c r="U261" s="103" t="str">
        <f>+IF(B274="","",+B274)</f>
        <v>砂町ジャガーズ</v>
      </c>
      <c r="V261" s="104"/>
      <c r="W261" s="105"/>
      <c r="X261" s="103" t="str">
        <f>+IF(B276="","",+B276)</f>
        <v>御殿山ファイターズ</v>
      </c>
      <c r="Y261" s="104"/>
      <c r="Z261" s="105"/>
      <c r="AA261" s="103" t="str">
        <f>+IF(B278="","",+B278)</f>
        <v>ゼットタイガー</v>
      </c>
      <c r="AB261" s="104"/>
      <c r="AC261" s="105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2">
        <v>82</v>
      </c>
      <c r="B262" s="93" t="str">
        <f>IF(データ２!B164="","",VLOOKUP(A262,データ２!$A$2:$B$180,2))</f>
        <v>品川レインボーズ</v>
      </c>
      <c r="C262" s="95" t="s">
        <v>32</v>
      </c>
      <c r="D262" s="96"/>
      <c r="E262" s="97"/>
      <c r="F262" s="22" t="s">
        <v>504</v>
      </c>
      <c r="G262" s="23" t="s">
        <v>33</v>
      </c>
      <c r="H262" s="24">
        <v>35</v>
      </c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22" t="s">
        <v>504</v>
      </c>
      <c r="P262" s="23" t="s">
        <v>33</v>
      </c>
      <c r="Q262" s="24">
        <v>25</v>
      </c>
      <c r="R262" s="68" t="s">
        <v>610</v>
      </c>
      <c r="S262" s="9" t="s">
        <v>33</v>
      </c>
      <c r="T262" s="69">
        <v>19</v>
      </c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22" t="s">
        <v>504</v>
      </c>
      <c r="AB262" s="23" t="s">
        <v>33</v>
      </c>
      <c r="AC262" s="24">
        <v>1</v>
      </c>
      <c r="AD262" s="101">
        <f>COUNTIF(C262:AC263,"○")</f>
        <v>0</v>
      </c>
      <c r="AE262" s="90">
        <f>COUNTIF(C262:AC263,"●")</f>
        <v>0</v>
      </c>
      <c r="AF262" s="90">
        <f>COUNTIF(C262:AC263,"△")</f>
        <v>0</v>
      </c>
      <c r="AG262" s="90">
        <f>+AD262*3+AF262*1</f>
        <v>0</v>
      </c>
      <c r="AH262" s="90">
        <f>+E263+H263+K263+N263+Q263+T263+W263+Z263+AC263</f>
        <v>0</v>
      </c>
      <c r="AI262" s="90">
        <f>+C263+F263+I263+L263+O263+R263+U263+X263+AA263</f>
        <v>0</v>
      </c>
      <c r="AJ262" s="90">
        <f>+RANK(AG262,$AG$262:$AG$279,0)*100+RANK(AH262,$AH$262:$AH$279,1)*10+RANK(AI262,$AI$262:$AI$279,0)</f>
        <v>212</v>
      </c>
      <c r="AK262" s="90">
        <f>+RANK(AJ262,$AJ$262:$AJ$279,1)</f>
        <v>2</v>
      </c>
    </row>
    <row r="263" spans="1:37" ht="15.95" customHeight="1" x14ac:dyDescent="0.15">
      <c r="A263" s="92"/>
      <c r="B263" s="94"/>
      <c r="C263" s="98"/>
      <c r="D263" s="99"/>
      <c r="E263" s="100"/>
      <c r="F263" s="25"/>
      <c r="G263" s="26" t="s">
        <v>33</v>
      </c>
      <c r="H263" s="27"/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0"/>
      <c r="S263" s="71" t="s">
        <v>611</v>
      </c>
      <c r="T263" s="72"/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102"/>
      <c r="AE263" s="91"/>
      <c r="AF263" s="91"/>
      <c r="AG263" s="91"/>
      <c r="AH263" s="91"/>
      <c r="AI263" s="91"/>
      <c r="AJ263" s="91"/>
      <c r="AK263" s="91"/>
    </row>
    <row r="264" spans="1:37" ht="15.95" customHeight="1" x14ac:dyDescent="0.15">
      <c r="A264" s="92">
        <v>83</v>
      </c>
      <c r="B264" s="93" t="str">
        <f>IF(データ２!B166="","",VLOOKUP(A264,データ２!$A$2:$B$180,2))</f>
        <v>サンジュニア</v>
      </c>
      <c r="C264" s="22" t="s">
        <v>504</v>
      </c>
      <c r="D264" s="23" t="s">
        <v>33</v>
      </c>
      <c r="E264" s="24">
        <v>35</v>
      </c>
      <c r="F264" s="95" t="s">
        <v>32</v>
      </c>
      <c r="G264" s="96"/>
      <c r="H264" s="97"/>
      <c r="I264" s="22" t="s">
        <v>504</v>
      </c>
      <c r="J264" s="23" t="s">
        <v>33</v>
      </c>
      <c r="K264" s="24">
        <v>30</v>
      </c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22" t="s">
        <v>504</v>
      </c>
      <c r="Y264" s="23" t="s">
        <v>33</v>
      </c>
      <c r="Z264" s="24">
        <v>2</v>
      </c>
      <c r="AA264" s="22" t="s">
        <v>504</v>
      </c>
      <c r="AB264" s="23" t="s">
        <v>33</v>
      </c>
      <c r="AC264" s="24">
        <v>9</v>
      </c>
      <c r="AD264" s="101">
        <f>COUNTIF(C264:AC265,"○")</f>
        <v>0</v>
      </c>
      <c r="AE264" s="90">
        <f>COUNTIF(C264:AC265,"●")</f>
        <v>0</v>
      </c>
      <c r="AF264" s="90">
        <f>COUNTIF(C264:AC265,"△")</f>
        <v>0</v>
      </c>
      <c r="AG264" s="90">
        <f>+AD264*3+AF264*1</f>
        <v>0</v>
      </c>
      <c r="AH264" s="90">
        <f t="shared" ref="AH264" si="291">+E265+H265+K265+N265+Q265+T265+W265+Z265+AC265</f>
        <v>0</v>
      </c>
      <c r="AI264" s="90">
        <f t="shared" ref="AI264" si="292">+C265+F265+I265+L265+O265+R265+U265+X265+AA265</f>
        <v>0</v>
      </c>
      <c r="AJ264" s="90">
        <f t="shared" ref="AJ264" si="293">+RANK(AG264,$AG$262:$AG$279,0)*100+RANK(AH264,$AH$262:$AH$279,1)*10+RANK(AI264,$AI$262:$AI$279,0)</f>
        <v>212</v>
      </c>
      <c r="AK264" s="90">
        <f t="shared" ref="AK264" si="294">+RANK(AJ264,$AJ$262:$AJ$279,1)</f>
        <v>2</v>
      </c>
    </row>
    <row r="265" spans="1:37" ht="15.95" customHeight="1" x14ac:dyDescent="0.15">
      <c r="A265" s="92"/>
      <c r="B265" s="94"/>
      <c r="C265" s="25"/>
      <c r="D265" s="26" t="s">
        <v>33</v>
      </c>
      <c r="E265" s="27"/>
      <c r="F265" s="98"/>
      <c r="G265" s="99"/>
      <c r="H265" s="100"/>
      <c r="I265" s="25"/>
      <c r="J265" s="26" t="s">
        <v>33</v>
      </c>
      <c r="K265" s="27"/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25"/>
      <c r="Y265" s="26" t="s">
        <v>33</v>
      </c>
      <c r="Z265" s="27"/>
      <c r="AA265" s="25"/>
      <c r="AB265" s="26" t="s">
        <v>33</v>
      </c>
      <c r="AC265" s="27"/>
      <c r="AD265" s="102"/>
      <c r="AE265" s="91"/>
      <c r="AF265" s="91"/>
      <c r="AG265" s="91"/>
      <c r="AH265" s="91"/>
      <c r="AI265" s="91"/>
      <c r="AJ265" s="91"/>
      <c r="AK265" s="91"/>
    </row>
    <row r="266" spans="1:37" ht="15.95" customHeight="1" x14ac:dyDescent="0.15">
      <c r="A266" s="92">
        <v>84</v>
      </c>
      <c r="B266" s="93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22" t="s">
        <v>504</v>
      </c>
      <c r="G266" s="23" t="s">
        <v>33</v>
      </c>
      <c r="H266" s="24">
        <v>30</v>
      </c>
      <c r="I266" s="95" t="s">
        <v>32</v>
      </c>
      <c r="J266" s="96"/>
      <c r="K266" s="97"/>
      <c r="L266" s="22" t="s">
        <v>504</v>
      </c>
      <c r="M266" s="23" t="s">
        <v>33</v>
      </c>
      <c r="N266" s="24">
        <v>21</v>
      </c>
      <c r="O266" s="22" t="s">
        <v>504</v>
      </c>
      <c r="P266" s="23" t="s">
        <v>33</v>
      </c>
      <c r="Q266" s="24">
        <v>15</v>
      </c>
      <c r="R266" s="22" t="s">
        <v>504</v>
      </c>
      <c r="S266" s="23" t="s">
        <v>33</v>
      </c>
      <c r="T266" s="24">
        <v>7</v>
      </c>
      <c r="U266" s="22" t="s">
        <v>504</v>
      </c>
      <c r="V266" s="23" t="s">
        <v>33</v>
      </c>
      <c r="W266" s="24">
        <v>3</v>
      </c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1">
        <f>COUNTIF(C266:AC267,"○")</f>
        <v>0</v>
      </c>
      <c r="AE266" s="90">
        <f>COUNTIF(C266:AC267,"●")</f>
        <v>0</v>
      </c>
      <c r="AF266" s="90">
        <f>COUNTIF(C266:AC267,"△")</f>
        <v>0</v>
      </c>
      <c r="AG266" s="90">
        <f>+AD266*3+AF266*1</f>
        <v>0</v>
      </c>
      <c r="AH266" s="90">
        <f t="shared" ref="AH266" si="295">+E267+H267+K267+N267+Q267+T267+W267+Z267+AC267</f>
        <v>0</v>
      </c>
      <c r="AI266" s="90">
        <f t="shared" ref="AI266" si="296">+C267+F267+I267+L267+O267+R267+U267+X267+AA267</f>
        <v>0</v>
      </c>
      <c r="AJ266" s="90">
        <f t="shared" ref="AJ266" si="297">+RANK(AG266,$AG$262:$AG$279,0)*100+RANK(AH266,$AH$262:$AH$279,1)*10+RANK(AI266,$AI$262:$AI$279,0)</f>
        <v>212</v>
      </c>
      <c r="AK266" s="90">
        <f t="shared" ref="AK266" si="298">+RANK(AJ266,$AJ$262:$AJ$279,1)</f>
        <v>2</v>
      </c>
    </row>
    <row r="267" spans="1:37" ht="15.95" customHeight="1" x14ac:dyDescent="0.15">
      <c r="A267" s="92"/>
      <c r="B267" s="94"/>
      <c r="C267" s="25"/>
      <c r="D267" s="26" t="s">
        <v>33</v>
      </c>
      <c r="E267" s="27"/>
      <c r="F267" s="25"/>
      <c r="G267" s="26" t="s">
        <v>33</v>
      </c>
      <c r="H267" s="27"/>
      <c r="I267" s="98"/>
      <c r="J267" s="99"/>
      <c r="K267" s="100"/>
      <c r="L267" s="25"/>
      <c r="M267" s="26" t="s">
        <v>33</v>
      </c>
      <c r="N267" s="27"/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2"/>
      <c r="AE267" s="91"/>
      <c r="AF267" s="91"/>
      <c r="AG267" s="91"/>
      <c r="AH267" s="91"/>
      <c r="AI267" s="91"/>
      <c r="AJ267" s="91"/>
      <c r="AK267" s="91"/>
    </row>
    <row r="268" spans="1:37" ht="15.95" customHeight="1" x14ac:dyDescent="0.15">
      <c r="A268" s="92">
        <v>85</v>
      </c>
      <c r="B268" s="93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22" t="s">
        <v>504</v>
      </c>
      <c r="J268" s="23" t="s">
        <v>33</v>
      </c>
      <c r="K268" s="24">
        <v>21</v>
      </c>
      <c r="L268" s="95" t="s">
        <v>32</v>
      </c>
      <c r="M268" s="96"/>
      <c r="N268" s="97"/>
      <c r="O268" s="78"/>
      <c r="P268" s="79"/>
      <c r="Q268" s="80"/>
      <c r="R268" s="22" t="s">
        <v>504</v>
      </c>
      <c r="S268" s="23" t="s">
        <v>33</v>
      </c>
      <c r="T268" s="24">
        <v>4</v>
      </c>
      <c r="U268" s="22" t="s">
        <v>504</v>
      </c>
      <c r="V268" s="23" t="s">
        <v>33</v>
      </c>
      <c r="W268" s="24">
        <v>11</v>
      </c>
      <c r="X268" s="22" t="s">
        <v>504</v>
      </c>
      <c r="Y268" s="23" t="s">
        <v>33</v>
      </c>
      <c r="Z268" s="24">
        <v>17</v>
      </c>
      <c r="AA268" s="22" t="s">
        <v>504</v>
      </c>
      <c r="AB268" s="23" t="s">
        <v>33</v>
      </c>
      <c r="AC268" s="24">
        <v>22</v>
      </c>
      <c r="AD268" s="101">
        <f>COUNTIF(C268:AC269,"○")</f>
        <v>1</v>
      </c>
      <c r="AE268" s="90">
        <f>COUNTIF(C268:AC269,"●")</f>
        <v>0</v>
      </c>
      <c r="AF268" s="90">
        <f>COUNTIF(C268:AC269,"△")</f>
        <v>0</v>
      </c>
      <c r="AG268" s="90">
        <f>+AD268*3+AF268*1</f>
        <v>3</v>
      </c>
      <c r="AH268" s="90">
        <f t="shared" ref="AH268" si="299">+E269+H269+K269+N269+Q269+T269+W269+Z269+AC269</f>
        <v>0</v>
      </c>
      <c r="AI268" s="90">
        <f t="shared" ref="AI268" si="300">+C269+F269+I269+L269+O269+R269+U269+X269+AA269</f>
        <v>12</v>
      </c>
      <c r="AJ268" s="90">
        <f t="shared" ref="AJ268" si="301">+RANK(AG268,$AG$262:$AG$279,0)*100+RANK(AH268,$AH$262:$AH$279,1)*10+RANK(AI268,$AI$262:$AI$279,0)</f>
        <v>111</v>
      </c>
      <c r="AK268" s="90">
        <f t="shared" ref="AK268" si="302">+RANK(AJ268,$AJ$262:$AJ$279,1)</f>
        <v>1</v>
      </c>
    </row>
    <row r="269" spans="1:37" ht="15.95" customHeight="1" x14ac:dyDescent="0.15">
      <c r="A269" s="92"/>
      <c r="B269" s="94"/>
      <c r="C269" s="25"/>
      <c r="D269" s="26" t="s">
        <v>33</v>
      </c>
      <c r="E269" s="27"/>
      <c r="F269" s="25"/>
      <c r="G269" s="26" t="s">
        <v>33</v>
      </c>
      <c r="H269" s="27"/>
      <c r="I269" s="25"/>
      <c r="J269" s="26" t="s">
        <v>33</v>
      </c>
      <c r="K269" s="27"/>
      <c r="L269" s="98"/>
      <c r="M269" s="99"/>
      <c r="N269" s="100"/>
      <c r="O269" s="81">
        <v>12</v>
      </c>
      <c r="P269" s="82" t="s">
        <v>750</v>
      </c>
      <c r="Q269" s="83">
        <v>0</v>
      </c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25"/>
      <c r="AB269" s="26" t="s">
        <v>33</v>
      </c>
      <c r="AC269" s="27"/>
      <c r="AD269" s="102"/>
      <c r="AE269" s="91"/>
      <c r="AF269" s="91"/>
      <c r="AG269" s="91"/>
      <c r="AH269" s="91"/>
      <c r="AI269" s="91"/>
      <c r="AJ269" s="91"/>
      <c r="AK269" s="91"/>
    </row>
    <row r="270" spans="1:37" ht="15.95" customHeight="1" x14ac:dyDescent="0.15">
      <c r="A270" s="92">
        <v>86</v>
      </c>
      <c r="B270" s="93" t="str">
        <f>IF(データ２!B172="","",VLOOKUP(A270,データ２!$A$2:$B$180,2))</f>
        <v>マッハブレーブス</v>
      </c>
      <c r="C270" s="22" t="s">
        <v>504</v>
      </c>
      <c r="D270" s="23" t="s">
        <v>33</v>
      </c>
      <c r="E270" s="24">
        <v>25</v>
      </c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84"/>
      <c r="M270" s="85"/>
      <c r="N270" s="86"/>
      <c r="O270" s="95" t="s">
        <v>32</v>
      </c>
      <c r="P270" s="96"/>
      <c r="Q270" s="97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22" t="s">
        <v>504</v>
      </c>
      <c r="AB270" s="23" t="s">
        <v>33</v>
      </c>
      <c r="AC270" s="24">
        <v>27</v>
      </c>
      <c r="AD270" s="101">
        <f>COUNTIF(C270:AC271,"○")</f>
        <v>0</v>
      </c>
      <c r="AE270" s="90">
        <f>COUNTIF(C270:AC271,"●")</f>
        <v>1</v>
      </c>
      <c r="AF270" s="90">
        <f>COUNTIF(C270:AC271,"△")</f>
        <v>0</v>
      </c>
      <c r="AG270" s="90">
        <f>+AD270*3+AF270*1</f>
        <v>0</v>
      </c>
      <c r="AH270" s="90">
        <f t="shared" ref="AH270" si="303">+E271+H271+K271+N271+Q271+T271+W271+Z271+AC271</f>
        <v>12</v>
      </c>
      <c r="AI270" s="90">
        <f t="shared" ref="AI270" si="304">+C271+F271+I271+L271+O271+R271+U271+X271+AA271</f>
        <v>0</v>
      </c>
      <c r="AJ270" s="90">
        <f t="shared" ref="AJ270" si="305">+RANK(AG270,$AG$262:$AG$279,0)*100+RANK(AH270,$AH$262:$AH$279,1)*10+RANK(AI270,$AI$262:$AI$279,0)</f>
        <v>292</v>
      </c>
      <c r="AK270" s="90">
        <f t="shared" ref="AK270" si="306">+RANK(AJ270,$AJ$262:$AJ$279,1)</f>
        <v>9</v>
      </c>
    </row>
    <row r="271" spans="1:37" ht="15.95" customHeight="1" x14ac:dyDescent="0.15">
      <c r="A271" s="92"/>
      <c r="B271" s="94"/>
      <c r="C271" s="25"/>
      <c r="D271" s="26" t="s">
        <v>33</v>
      </c>
      <c r="E271" s="27"/>
      <c r="F271" s="25"/>
      <c r="G271" s="26" t="s">
        <v>33</v>
      </c>
      <c r="H271" s="27"/>
      <c r="I271" s="25"/>
      <c r="J271" s="26" t="s">
        <v>33</v>
      </c>
      <c r="K271" s="27"/>
      <c r="L271" s="87">
        <v>0</v>
      </c>
      <c r="M271" s="88" t="s">
        <v>751</v>
      </c>
      <c r="N271" s="89">
        <v>12</v>
      </c>
      <c r="O271" s="98"/>
      <c r="P271" s="99"/>
      <c r="Q271" s="100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102"/>
      <c r="AE271" s="91"/>
      <c r="AF271" s="91"/>
      <c r="AG271" s="91"/>
      <c r="AH271" s="91"/>
      <c r="AI271" s="91"/>
      <c r="AJ271" s="91"/>
      <c r="AK271" s="91"/>
    </row>
    <row r="272" spans="1:37" ht="15.95" customHeight="1" x14ac:dyDescent="0.15">
      <c r="A272" s="92">
        <v>87</v>
      </c>
      <c r="B272" s="93" t="str">
        <f>IF(データ２!B174="","",VLOOKUP(A272,データ２!$A$2:$B$180,2))</f>
        <v>興宮ファイターズ</v>
      </c>
      <c r="C272" s="22" t="s">
        <v>504</v>
      </c>
      <c r="D272" s="23" t="s">
        <v>33</v>
      </c>
      <c r="E272" s="24">
        <v>19</v>
      </c>
      <c r="F272" s="22" t="s">
        <v>504</v>
      </c>
      <c r="G272" s="23" t="s">
        <v>33</v>
      </c>
      <c r="H272" s="24">
        <v>14</v>
      </c>
      <c r="I272" s="22" t="s">
        <v>504</v>
      </c>
      <c r="J272" s="23" t="s">
        <v>33</v>
      </c>
      <c r="K272" s="24">
        <v>7</v>
      </c>
      <c r="L272" s="22" t="s">
        <v>504</v>
      </c>
      <c r="M272" s="23" t="s">
        <v>33</v>
      </c>
      <c r="N272" s="24">
        <v>4</v>
      </c>
      <c r="O272" s="22" t="s">
        <v>504</v>
      </c>
      <c r="P272" s="23" t="s">
        <v>33</v>
      </c>
      <c r="Q272" s="24">
        <v>12</v>
      </c>
      <c r="R272" s="95" t="s">
        <v>32</v>
      </c>
      <c r="S272" s="96"/>
      <c r="T272" s="97"/>
      <c r="U272" s="22" t="s">
        <v>504</v>
      </c>
      <c r="V272" s="23" t="s">
        <v>33</v>
      </c>
      <c r="W272" s="24">
        <v>24</v>
      </c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1">
        <f>COUNTIF(C272:AC273,"○")</f>
        <v>0</v>
      </c>
      <c r="AE272" s="90">
        <f>COUNTIF(C272:AC273,"●")</f>
        <v>0</v>
      </c>
      <c r="AF272" s="90">
        <f>COUNTIF(C272:AC273,"△")</f>
        <v>0</v>
      </c>
      <c r="AG272" s="90">
        <f>+AD272*3+AF272*1</f>
        <v>0</v>
      </c>
      <c r="AH272" s="90">
        <f t="shared" ref="AH272" si="307">+E273+H273+K273+N273+Q273+T273+W273+Z273+AC273</f>
        <v>0</v>
      </c>
      <c r="AI272" s="90">
        <f t="shared" ref="AI272" si="308">+C273+F273+I273+L273+O273+R273+U273+X273+AA273</f>
        <v>0</v>
      </c>
      <c r="AJ272" s="90">
        <f t="shared" ref="AJ272" si="309">+RANK(AG272,$AG$262:$AG$279,0)*100+RANK(AH272,$AH$262:$AH$279,1)*10+RANK(AI272,$AI$262:$AI$279,0)</f>
        <v>212</v>
      </c>
      <c r="AK272" s="90">
        <f t="shared" ref="AK272" si="310">+RANK(AJ272,$AJ$262:$AJ$279,1)</f>
        <v>2</v>
      </c>
    </row>
    <row r="273" spans="1:37" ht="15.95" customHeight="1" x14ac:dyDescent="0.15">
      <c r="A273" s="92"/>
      <c r="B273" s="94"/>
      <c r="C273" s="25"/>
      <c r="D273" s="26" t="s">
        <v>33</v>
      </c>
      <c r="E273" s="27"/>
      <c r="F273" s="25"/>
      <c r="G273" s="26" t="s">
        <v>33</v>
      </c>
      <c r="H273" s="27"/>
      <c r="I273" s="25"/>
      <c r="J273" s="26" t="s">
        <v>33</v>
      </c>
      <c r="K273" s="27"/>
      <c r="L273" s="25"/>
      <c r="M273" s="26" t="s">
        <v>33</v>
      </c>
      <c r="N273" s="27"/>
      <c r="O273" s="25"/>
      <c r="P273" s="26" t="s">
        <v>33</v>
      </c>
      <c r="Q273" s="27"/>
      <c r="R273" s="98"/>
      <c r="S273" s="99"/>
      <c r="T273" s="100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102"/>
      <c r="AE273" s="91"/>
      <c r="AF273" s="91"/>
      <c r="AG273" s="91"/>
      <c r="AH273" s="91"/>
      <c r="AI273" s="91"/>
      <c r="AJ273" s="91"/>
      <c r="AK273" s="91"/>
    </row>
    <row r="274" spans="1:37" ht="15.95" customHeight="1" x14ac:dyDescent="0.15">
      <c r="A274" s="92">
        <v>88</v>
      </c>
      <c r="B274" s="93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22" t="s">
        <v>504</v>
      </c>
      <c r="J274" s="23" t="s">
        <v>33</v>
      </c>
      <c r="K274" s="24">
        <v>3</v>
      </c>
      <c r="L274" s="22" t="s">
        <v>504</v>
      </c>
      <c r="M274" s="23" t="s">
        <v>33</v>
      </c>
      <c r="N274" s="24">
        <v>11</v>
      </c>
      <c r="O274" s="22" t="s">
        <v>504</v>
      </c>
      <c r="P274" s="23" t="s">
        <v>33</v>
      </c>
      <c r="Q274" s="24">
        <v>18</v>
      </c>
      <c r="R274" s="22" t="s">
        <v>504</v>
      </c>
      <c r="S274" s="23" t="s">
        <v>33</v>
      </c>
      <c r="T274" s="24">
        <v>24</v>
      </c>
      <c r="U274" s="95" t="s">
        <v>32</v>
      </c>
      <c r="V274" s="96"/>
      <c r="W274" s="97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1">
        <f>COUNTIF(C274:AC275,"○")</f>
        <v>0</v>
      </c>
      <c r="AE274" s="90">
        <f>COUNTIF(C274:AC275,"●")</f>
        <v>0</v>
      </c>
      <c r="AF274" s="90">
        <f>COUNTIF(C274:AC275,"△")</f>
        <v>0</v>
      </c>
      <c r="AG274" s="90">
        <f>+AD274*3+AF274*1</f>
        <v>0</v>
      </c>
      <c r="AH274" s="90">
        <f t="shared" ref="AH274" si="311">+E275+H275+K275+N275+Q275+T275+W275+Z275+AC275</f>
        <v>0</v>
      </c>
      <c r="AI274" s="90">
        <f t="shared" ref="AI274" si="312">+C275+F275+I275+L275+O275+R275+U275+X275+AA275</f>
        <v>0</v>
      </c>
      <c r="AJ274" s="90">
        <f t="shared" ref="AJ274" si="313">+RANK(AG274,$AG$262:$AG$279,0)*100+RANK(AH274,$AH$262:$AH$279,1)*10+RANK(AI274,$AI$262:$AI$279,0)</f>
        <v>212</v>
      </c>
      <c r="AK274" s="90">
        <f t="shared" ref="AK274" si="314">+RANK(AJ274,$AJ$262:$AJ$279,1)</f>
        <v>2</v>
      </c>
    </row>
    <row r="275" spans="1:37" ht="15.95" customHeight="1" x14ac:dyDescent="0.15">
      <c r="A275" s="92"/>
      <c r="B275" s="94"/>
      <c r="C275" s="25"/>
      <c r="D275" s="26" t="s">
        <v>33</v>
      </c>
      <c r="E275" s="27"/>
      <c r="F275" s="25"/>
      <c r="G275" s="26" t="s">
        <v>33</v>
      </c>
      <c r="H275" s="27"/>
      <c r="I275" s="25"/>
      <c r="J275" s="26" t="s">
        <v>33</v>
      </c>
      <c r="K275" s="27"/>
      <c r="L275" s="25"/>
      <c r="M275" s="26" t="s">
        <v>33</v>
      </c>
      <c r="N275" s="27"/>
      <c r="O275" s="25"/>
      <c r="P275" s="26" t="s">
        <v>33</v>
      </c>
      <c r="Q275" s="27"/>
      <c r="R275" s="25"/>
      <c r="S275" s="26" t="s">
        <v>33</v>
      </c>
      <c r="T275" s="27"/>
      <c r="U275" s="98"/>
      <c r="V275" s="99"/>
      <c r="W275" s="100"/>
      <c r="X275" s="25"/>
      <c r="Y275" s="26" t="s">
        <v>33</v>
      </c>
      <c r="Z275" s="27"/>
      <c r="AA275" s="25"/>
      <c r="AB275" s="26" t="s">
        <v>33</v>
      </c>
      <c r="AC275" s="27"/>
      <c r="AD275" s="102"/>
      <c r="AE275" s="91"/>
      <c r="AF275" s="91"/>
      <c r="AG275" s="91"/>
      <c r="AH275" s="91"/>
      <c r="AI275" s="91"/>
      <c r="AJ275" s="91"/>
      <c r="AK275" s="91"/>
    </row>
    <row r="276" spans="1:37" ht="15.95" customHeight="1" x14ac:dyDescent="0.15">
      <c r="A276" s="92">
        <v>89</v>
      </c>
      <c r="B276" s="93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22" t="s">
        <v>504</v>
      </c>
      <c r="G276" s="23" t="s">
        <v>33</v>
      </c>
      <c r="H276" s="24">
        <v>2</v>
      </c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5" t="s">
        <v>32</v>
      </c>
      <c r="Y276" s="96"/>
      <c r="Z276" s="97"/>
      <c r="AA276" s="22" t="s">
        <v>504</v>
      </c>
      <c r="AB276" s="23" t="s">
        <v>33</v>
      </c>
      <c r="AC276" s="24">
        <v>36</v>
      </c>
      <c r="AD276" s="101">
        <f>COUNTIF(C276:AC277,"○")</f>
        <v>0</v>
      </c>
      <c r="AE276" s="90">
        <f>COUNTIF(C276:AC277,"●")</f>
        <v>0</v>
      </c>
      <c r="AF276" s="90">
        <f>COUNTIF(C276:AC277,"△")</f>
        <v>0</v>
      </c>
      <c r="AG276" s="90">
        <f>+AD276*3+AF276*1</f>
        <v>0</v>
      </c>
      <c r="AH276" s="90">
        <f t="shared" ref="AH276" si="315">+E277+H277+K277+N277+Q277+T277+W277+Z277+AC277</f>
        <v>0</v>
      </c>
      <c r="AI276" s="90">
        <f t="shared" ref="AI276" si="316">+C277+F277+I277+L277+O277+R277+U277+X277+AA277</f>
        <v>0</v>
      </c>
      <c r="AJ276" s="90">
        <f t="shared" ref="AJ276" si="317">+RANK(AG276,$AG$262:$AG$279,0)*100+RANK(AH276,$AH$262:$AH$279,1)*10+RANK(AI276,$AI$262:$AI$279,0)</f>
        <v>212</v>
      </c>
      <c r="AK276" s="90">
        <f t="shared" ref="AK276" si="318">+RANK(AJ276,$AJ$262:$AJ$279,1)</f>
        <v>2</v>
      </c>
    </row>
    <row r="277" spans="1:37" ht="15.95" customHeight="1" x14ac:dyDescent="0.15">
      <c r="A277" s="92"/>
      <c r="B277" s="94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98"/>
      <c r="Y277" s="99"/>
      <c r="Z277" s="100"/>
      <c r="AA277" s="25"/>
      <c r="AB277" s="26" t="s">
        <v>33</v>
      </c>
      <c r="AC277" s="27"/>
      <c r="AD277" s="102"/>
      <c r="AE277" s="91"/>
      <c r="AF277" s="91"/>
      <c r="AG277" s="91"/>
      <c r="AH277" s="91"/>
      <c r="AI277" s="91"/>
      <c r="AJ277" s="91"/>
      <c r="AK277" s="91"/>
    </row>
    <row r="278" spans="1:37" ht="15.95" customHeight="1" x14ac:dyDescent="0.15">
      <c r="A278" s="92">
        <v>90</v>
      </c>
      <c r="B278" s="93" t="str">
        <f>IF(データ２!B180="","",VLOOKUP(A278,データ２!$A$2:$B$180,2))</f>
        <v>ゼットタイガー</v>
      </c>
      <c r="C278" s="22" t="s">
        <v>504</v>
      </c>
      <c r="D278" s="23" t="s">
        <v>33</v>
      </c>
      <c r="E278" s="24">
        <v>1</v>
      </c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22" t="s">
        <v>504</v>
      </c>
      <c r="M278" s="23" t="s">
        <v>33</v>
      </c>
      <c r="N278" s="24">
        <v>22</v>
      </c>
      <c r="O278" s="22" t="s">
        <v>504</v>
      </c>
      <c r="P278" s="23" t="s">
        <v>33</v>
      </c>
      <c r="Q278" s="24">
        <v>27</v>
      </c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22" t="s">
        <v>504</v>
      </c>
      <c r="Y278" s="23" t="s">
        <v>33</v>
      </c>
      <c r="Z278" s="24">
        <v>36</v>
      </c>
      <c r="AA278" s="95" t="s">
        <v>32</v>
      </c>
      <c r="AB278" s="96"/>
      <c r="AC278" s="97"/>
      <c r="AD278" s="101">
        <f>COUNTIF(C278:AC279,"○")</f>
        <v>0</v>
      </c>
      <c r="AE278" s="90">
        <f>COUNTIF(C278:AC279,"●")</f>
        <v>0</v>
      </c>
      <c r="AF278" s="90">
        <f>COUNTIF(C278:AC279,"△")</f>
        <v>0</v>
      </c>
      <c r="AG278" s="90">
        <f>+AD278*3+AF278*1</f>
        <v>0</v>
      </c>
      <c r="AH278" s="90">
        <f t="shared" ref="AH278" si="319">+E279+H279+K279+N279+Q279+T279+W279+Z279+AC279</f>
        <v>0</v>
      </c>
      <c r="AI278" s="90">
        <f t="shared" ref="AI278" si="320">+C279+F279+I279+L279+O279+R279+U279+X279+AA279</f>
        <v>0</v>
      </c>
      <c r="AJ278" s="90">
        <f t="shared" ref="AJ278" si="321">+RANK(AG278,$AG$262:$AG$279,0)*100+RANK(AH278,$AH$262:$AH$279,1)*10+RANK(AI278,$AI$262:$AI$279,0)</f>
        <v>212</v>
      </c>
      <c r="AK278" s="90">
        <f t="shared" ref="AK278" si="322">+RANK(AJ278,$AJ$262:$AJ$279,1)</f>
        <v>2</v>
      </c>
    </row>
    <row r="279" spans="1:37" ht="15.95" customHeight="1" x14ac:dyDescent="0.15">
      <c r="A279" s="92"/>
      <c r="B279" s="94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25"/>
      <c r="Y279" s="26" t="s">
        <v>33</v>
      </c>
      <c r="Z279" s="27"/>
      <c r="AA279" s="98"/>
      <c r="AB279" s="99"/>
      <c r="AC279" s="100"/>
      <c r="AD279" s="102"/>
      <c r="AE279" s="91"/>
      <c r="AF279" s="91"/>
      <c r="AG279" s="91"/>
      <c r="AH279" s="91"/>
      <c r="AI279" s="91"/>
      <c r="AJ279" s="91"/>
      <c r="AK279" s="91"/>
    </row>
    <row r="280" spans="1:37" x14ac:dyDescent="0.15">
      <c r="AD280" s="16">
        <f>SUM(AD262:AD279)</f>
        <v>1</v>
      </c>
      <c r="AE280" s="16">
        <f>SUM(AE262:AE279)</f>
        <v>1</v>
      </c>
      <c r="AF280" s="16">
        <f>SUM(AF262:AF279)</f>
        <v>0</v>
      </c>
      <c r="AH280" s="16">
        <f>SUM(AH262:AH279)</f>
        <v>12</v>
      </c>
      <c r="AI280" s="16">
        <f>SUM(AI262:AI279)</f>
        <v>12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上篠崎ムスタングクラブ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上篠崎ムスタングクラブ</v>
      </c>
      <c r="G106" s="5">
        <f>+G86+9</f>
        <v>47</v>
      </c>
      <c r="H106" s="28" t="str">
        <f>IF(G106="","",VLOOKUP(G106,データ２!$A$2:$B$180,2))</f>
        <v>上篠崎ムスタングクラブ</v>
      </c>
      <c r="I106" s="5">
        <f>+I86+9</f>
        <v>47</v>
      </c>
      <c r="J106" s="28" t="str">
        <f>IF(I106="","",VLOOKUP(I106,データ２!$A$2:$B$180,2))</f>
        <v>上篠崎ムスタングクラブ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上篠崎ムスタングクラブ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上篠崎ムスタングクラブ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上篠崎ムスタングクラブ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上篠崎ムスタングクラブ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3" t="str">
        <f>+データ１!B28</f>
        <v>第１１回　スーパーリ－グ決勝トーナメント表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1" t="str">
        <f>+データ１!B2</f>
        <v>2017/2/19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20" t="s">
        <v>219</v>
      </c>
    </row>
    <row r="5" spans="1:20" x14ac:dyDescent="0.15">
      <c r="A5" s="109"/>
      <c r="B5" s="110"/>
      <c r="C5" s="111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20"/>
    </row>
    <row r="6" spans="1:20" x14ac:dyDescent="0.15">
      <c r="A6" s="109">
        <v>2</v>
      </c>
      <c r="B6" s="110"/>
      <c r="C6" s="114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1" t="s">
        <v>545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1"/>
    </row>
    <row r="8" spans="1:20" x14ac:dyDescent="0.15">
      <c r="A8" s="109">
        <v>3</v>
      </c>
      <c r="B8" s="110"/>
      <c r="C8" s="116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446</v>
      </c>
    </row>
    <row r="9" spans="1:20" x14ac:dyDescent="0.15">
      <c r="A9" s="109"/>
      <c r="B9" s="110"/>
      <c r="C9" s="11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2" t="s">
        <v>553</v>
      </c>
    </row>
    <row r="11" spans="1:20" x14ac:dyDescent="0.15">
      <c r="A11" s="109"/>
      <c r="B11" s="110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2"/>
    </row>
    <row r="12" spans="1:20" x14ac:dyDescent="0.15">
      <c r="A12" s="109">
        <v>5</v>
      </c>
      <c r="B12" s="110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5" t="s">
        <v>265</v>
      </c>
    </row>
    <row r="13" spans="1:20" x14ac:dyDescent="0.15">
      <c r="A13" s="109"/>
      <c r="B13" s="110"/>
      <c r="C13" s="120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5"/>
    </row>
    <row r="14" spans="1:20" x14ac:dyDescent="0.15">
      <c r="A14" s="109">
        <v>6</v>
      </c>
      <c r="B14" s="110"/>
      <c r="C14" s="115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6" t="s">
        <v>248</v>
      </c>
    </row>
    <row r="15" spans="1:20" x14ac:dyDescent="0.15">
      <c r="A15" s="109"/>
      <c r="B15" s="110"/>
      <c r="C15" s="115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6"/>
    </row>
    <row r="16" spans="1:20" x14ac:dyDescent="0.15">
      <c r="A16" s="109">
        <v>7</v>
      </c>
      <c r="B16" s="110"/>
      <c r="C16" s="112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8" t="s">
        <v>241</v>
      </c>
    </row>
    <row r="17" spans="1:20" x14ac:dyDescent="0.15">
      <c r="A17" s="109"/>
      <c r="B17" s="110"/>
      <c r="C17" s="112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8"/>
    </row>
    <row r="18" spans="1:20" x14ac:dyDescent="0.15">
      <c r="A18" s="109">
        <v>8</v>
      </c>
      <c r="B18" s="110"/>
      <c r="C18" s="111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9" t="s">
        <v>221</v>
      </c>
    </row>
    <row r="19" spans="1:20" x14ac:dyDescent="0.15">
      <c r="A19" s="109"/>
      <c r="B19" s="110"/>
      <c r="C19" s="11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9"/>
    </row>
    <row r="20" spans="1:20" x14ac:dyDescent="0.15">
      <c r="A20" s="109">
        <v>9</v>
      </c>
      <c r="B20" s="110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7" t="s">
        <v>243</v>
      </c>
    </row>
    <row r="21" spans="1:20" x14ac:dyDescent="0.15">
      <c r="A21" s="109"/>
      <c r="B21" s="110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7"/>
    </row>
    <row r="22" spans="1:20" x14ac:dyDescent="0.15">
      <c r="A22" s="109">
        <v>10</v>
      </c>
      <c r="B22" s="110"/>
      <c r="C22" s="11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8" t="s">
        <v>230</v>
      </c>
    </row>
    <row r="23" spans="1:20" x14ac:dyDescent="0.15">
      <c r="A23" s="109"/>
      <c r="B23" s="110"/>
      <c r="C23" s="119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8"/>
    </row>
    <row r="24" spans="1:20" x14ac:dyDescent="0.15">
      <c r="A24" s="109">
        <v>11</v>
      </c>
      <c r="B24" s="110"/>
      <c r="C24" s="117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3" t="s">
        <v>289</v>
      </c>
    </row>
    <row r="25" spans="1:20" x14ac:dyDescent="0.15">
      <c r="A25" s="109"/>
      <c r="B25" s="110"/>
      <c r="C25" s="117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3"/>
    </row>
    <row r="26" spans="1:20" x14ac:dyDescent="0.15">
      <c r="A26" s="109">
        <v>12</v>
      </c>
      <c r="B26" s="110"/>
      <c r="C26" s="115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9" t="s">
        <v>232</v>
      </c>
    </row>
    <row r="27" spans="1:20" x14ac:dyDescent="0.15">
      <c r="A27" s="109"/>
      <c r="B27" s="110"/>
      <c r="C27" s="115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9"/>
    </row>
    <row r="28" spans="1:20" x14ac:dyDescent="0.15">
      <c r="A28" s="109">
        <v>13</v>
      </c>
      <c r="B28" s="110"/>
      <c r="C28" s="118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7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8" t="s">
        <v>441</v>
      </c>
    </row>
    <row r="31" spans="1:20" x14ac:dyDescent="0.15">
      <c r="A31" s="109"/>
      <c r="B31" s="110"/>
      <c r="C31" s="117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8"/>
    </row>
    <row r="32" spans="1:20" x14ac:dyDescent="0.15">
      <c r="A32" s="109">
        <v>15</v>
      </c>
      <c r="B32" s="110"/>
      <c r="C32" s="11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5" t="s">
        <v>266</v>
      </c>
    </row>
    <row r="35" spans="1:20" x14ac:dyDescent="0.15">
      <c r="A35" s="109"/>
      <c r="B35" s="110"/>
      <c r="C35" s="119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5"/>
    </row>
    <row r="36" spans="1:20" x14ac:dyDescent="0.15">
      <c r="A36" s="109">
        <v>17</v>
      </c>
      <c r="B36" s="110"/>
      <c r="C36" s="112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2" t="s">
        <v>547</v>
      </c>
    </row>
    <row r="37" spans="1:20" x14ac:dyDescent="0.15">
      <c r="A37" s="109"/>
      <c r="B37" s="110"/>
      <c r="C37" s="112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2"/>
    </row>
    <row r="38" spans="1:20" x14ac:dyDescent="0.15">
      <c r="A38" s="109">
        <v>18</v>
      </c>
      <c r="B38" s="110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7" t="s">
        <v>222</v>
      </c>
    </row>
    <row r="39" spans="1:20" x14ac:dyDescent="0.15">
      <c r="A39" s="109"/>
      <c r="B39" s="110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7"/>
    </row>
    <row r="40" spans="1:20" x14ac:dyDescent="0.15">
      <c r="A40" s="109">
        <v>19</v>
      </c>
      <c r="B40" s="110"/>
      <c r="C40" s="115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20" t="s">
        <v>238</v>
      </c>
    </row>
    <row r="41" spans="1:20" x14ac:dyDescent="0.15">
      <c r="A41" s="109"/>
      <c r="B41" s="110"/>
      <c r="C41" s="115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20"/>
    </row>
    <row r="42" spans="1:20" x14ac:dyDescent="0.15">
      <c r="A42" s="109">
        <v>20</v>
      </c>
      <c r="B42" s="110"/>
      <c r="C42" s="111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6" t="s">
        <v>235</v>
      </c>
    </row>
    <row r="43" spans="1:20" x14ac:dyDescent="0.15">
      <c r="A43" s="109"/>
      <c r="B43" s="110"/>
      <c r="C43" s="11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6"/>
    </row>
    <row r="44" spans="1:20" x14ac:dyDescent="0.15">
      <c r="A44" s="109">
        <v>21</v>
      </c>
      <c r="B44" s="110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3" t="s">
        <v>287</v>
      </c>
    </row>
    <row r="45" spans="1:20" x14ac:dyDescent="0.15">
      <c r="A45" s="109"/>
      <c r="B45" s="110"/>
      <c r="C45" s="120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3"/>
    </row>
    <row r="46" spans="1:20" x14ac:dyDescent="0.15">
      <c r="A46" s="109">
        <v>22</v>
      </c>
      <c r="B46" s="110"/>
      <c r="C46" s="114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1" t="s">
        <v>433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1"/>
    </row>
    <row r="48" spans="1:20" x14ac:dyDescent="0.15">
      <c r="A48" s="109">
        <v>23</v>
      </c>
      <c r="B48" s="110"/>
      <c r="C48" s="11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7" t="s">
        <v>229</v>
      </c>
    </row>
    <row r="51" spans="1:20" x14ac:dyDescent="0.15">
      <c r="A51" s="109"/>
      <c r="B51" s="110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7"/>
    </row>
    <row r="52" spans="1:20" x14ac:dyDescent="0.15">
      <c r="A52" s="109">
        <v>25</v>
      </c>
      <c r="B52" s="110"/>
      <c r="C52" s="119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2" t="s">
        <v>556</v>
      </c>
    </row>
    <row r="53" spans="1:20" x14ac:dyDescent="0.15">
      <c r="A53" s="109"/>
      <c r="B53" s="110"/>
      <c r="C53" s="11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2"/>
    </row>
    <row r="54" spans="1:20" x14ac:dyDescent="0.15">
      <c r="A54" s="109">
        <v>26</v>
      </c>
      <c r="B54" s="110"/>
      <c r="C54" s="111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20" t="s">
        <v>240</v>
      </c>
    </row>
    <row r="55" spans="1:20" x14ac:dyDescent="0.15">
      <c r="A55" s="109"/>
      <c r="B55" s="110"/>
      <c r="C55" s="11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20"/>
    </row>
    <row r="56" spans="1:20" x14ac:dyDescent="0.15">
      <c r="A56" s="109">
        <v>27</v>
      </c>
      <c r="B56" s="110"/>
      <c r="C56" s="112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6" t="s">
        <v>234</v>
      </c>
    </row>
    <row r="57" spans="1:20" x14ac:dyDescent="0.15">
      <c r="A57" s="109"/>
      <c r="B57" s="110"/>
      <c r="C57" s="112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6"/>
    </row>
    <row r="58" spans="1:20" x14ac:dyDescent="0.15">
      <c r="A58" s="109">
        <v>28</v>
      </c>
      <c r="B58" s="110"/>
      <c r="C58" s="120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09">
        <v>73</v>
      </c>
      <c r="S58" s="110"/>
      <c r="T58" s="113" t="s">
        <v>283</v>
      </c>
    </row>
    <row r="59" spans="1:20" x14ac:dyDescent="0.15">
      <c r="A59" s="109"/>
      <c r="B59" s="110"/>
      <c r="C59" s="120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09"/>
      <c r="S59" s="110"/>
      <c r="T59" s="113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09">
        <v>74</v>
      </c>
      <c r="S60" s="110"/>
      <c r="T60" s="119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09"/>
      <c r="S61" s="110"/>
      <c r="T61" s="119"/>
    </row>
    <row r="62" spans="1:20" x14ac:dyDescent="0.15">
      <c r="A62" s="109">
        <v>30</v>
      </c>
      <c r="B62" s="110"/>
      <c r="C62" s="11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09">
        <v>75</v>
      </c>
      <c r="S62" s="110"/>
      <c r="T62" s="118" t="s">
        <v>438</v>
      </c>
    </row>
    <row r="63" spans="1:20" x14ac:dyDescent="0.15">
      <c r="A63" s="109"/>
      <c r="B63" s="110"/>
      <c r="C63" s="11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09"/>
      <c r="S63" s="110"/>
      <c r="T63" s="118"/>
    </row>
    <row r="64" spans="1:20" x14ac:dyDescent="0.15">
      <c r="A64" s="109">
        <v>31</v>
      </c>
      <c r="B64" s="110"/>
      <c r="C64" s="117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09">
        <v>76</v>
      </c>
      <c r="S64" s="110"/>
      <c r="T64" s="119" t="s">
        <v>237</v>
      </c>
    </row>
    <row r="65" spans="1:20" x14ac:dyDescent="0.15">
      <c r="A65" s="109"/>
      <c r="B65" s="110"/>
      <c r="C65" s="117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09"/>
      <c r="S65" s="110"/>
      <c r="T65" s="119"/>
    </row>
    <row r="66" spans="1:20" x14ac:dyDescent="0.15">
      <c r="A66" s="109">
        <v>32</v>
      </c>
      <c r="B66" s="110"/>
      <c r="C66" s="115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09">
        <v>77</v>
      </c>
      <c r="S66" s="110"/>
      <c r="T66" s="111" t="s">
        <v>436</v>
      </c>
    </row>
    <row r="67" spans="1:20" x14ac:dyDescent="0.15">
      <c r="A67" s="109"/>
      <c r="B67" s="110"/>
      <c r="C67" s="115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09"/>
      <c r="S67" s="110"/>
      <c r="T67" s="111"/>
    </row>
    <row r="68" spans="1:20" x14ac:dyDescent="0.15">
      <c r="A68" s="109">
        <v>33</v>
      </c>
      <c r="B68" s="110"/>
      <c r="C68" s="118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09">
        <v>78</v>
      </c>
      <c r="S68" s="110"/>
      <c r="T68" s="115" t="s">
        <v>260</v>
      </c>
    </row>
    <row r="69" spans="1:20" x14ac:dyDescent="0.15">
      <c r="A69" s="109"/>
      <c r="B69" s="110"/>
      <c r="C69" s="118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09"/>
      <c r="S69" s="110"/>
      <c r="T69" s="115"/>
    </row>
    <row r="70" spans="1:20" x14ac:dyDescent="0.15">
      <c r="A70" s="109">
        <v>34</v>
      </c>
      <c r="B70" s="110"/>
      <c r="C70" s="117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09">
        <v>79</v>
      </c>
      <c r="S70" s="110"/>
      <c r="T70" s="118" t="s">
        <v>246</v>
      </c>
    </row>
    <row r="71" spans="1:20" x14ac:dyDescent="0.15">
      <c r="A71" s="109"/>
      <c r="B71" s="110"/>
      <c r="C71" s="117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09"/>
      <c r="S71" s="110"/>
      <c r="T71" s="118"/>
    </row>
    <row r="72" spans="1:20" x14ac:dyDescent="0.15">
      <c r="A72" s="109">
        <v>35</v>
      </c>
      <c r="B72" s="110"/>
      <c r="C72" s="112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09">
        <v>80</v>
      </c>
      <c r="S72" s="110"/>
      <c r="T72" s="116" t="s">
        <v>254</v>
      </c>
    </row>
    <row r="73" spans="1:20" x14ac:dyDescent="0.15">
      <c r="A73" s="109"/>
      <c r="B73" s="110"/>
      <c r="C73" s="112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09"/>
      <c r="S73" s="110"/>
      <c r="T73" s="116"/>
    </row>
    <row r="74" spans="1:20" x14ac:dyDescent="0.15">
      <c r="A74" s="109">
        <v>36</v>
      </c>
      <c r="B74" s="110"/>
      <c r="C74" s="120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09">
        <v>81</v>
      </c>
      <c r="S74" s="110"/>
      <c r="T74" s="113" t="s">
        <v>288</v>
      </c>
    </row>
    <row r="75" spans="1:20" x14ac:dyDescent="0.15">
      <c r="A75" s="109"/>
      <c r="B75" s="110"/>
      <c r="C75" s="120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09"/>
      <c r="S75" s="110"/>
      <c r="T75" s="113"/>
    </row>
    <row r="76" spans="1:20" x14ac:dyDescent="0.15">
      <c r="A76" s="109">
        <v>37</v>
      </c>
      <c r="B76" s="110"/>
      <c r="C76" s="115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09">
        <v>82</v>
      </c>
      <c r="S76" s="110"/>
      <c r="T76" s="119" t="s">
        <v>236</v>
      </c>
    </row>
    <row r="77" spans="1:20" x14ac:dyDescent="0.15">
      <c r="A77" s="109"/>
      <c r="B77" s="110"/>
      <c r="C77" s="115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09"/>
      <c r="S77" s="110"/>
      <c r="T77" s="119"/>
    </row>
    <row r="78" spans="1:20" x14ac:dyDescent="0.15">
      <c r="A78" s="109">
        <v>38</v>
      </c>
      <c r="B78" s="110"/>
      <c r="C78" s="111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09">
        <v>83</v>
      </c>
      <c r="S78" s="110"/>
      <c r="T78" s="117" t="s">
        <v>220</v>
      </c>
    </row>
    <row r="79" spans="1:20" x14ac:dyDescent="0.15">
      <c r="A79" s="109"/>
      <c r="B79" s="110"/>
      <c r="C79" s="111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09"/>
      <c r="S79" s="110"/>
      <c r="T79" s="117"/>
    </row>
    <row r="80" spans="1:20" x14ac:dyDescent="0.15">
      <c r="A80" s="109">
        <v>39</v>
      </c>
      <c r="B80" s="110"/>
      <c r="C80" s="119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09">
        <v>84</v>
      </c>
      <c r="S80" s="110"/>
      <c r="T80" s="111" t="s">
        <v>542</v>
      </c>
    </row>
    <row r="81" spans="1:20" x14ac:dyDescent="0.15">
      <c r="A81" s="109"/>
      <c r="B81" s="110"/>
      <c r="C81" s="119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09"/>
      <c r="S81" s="110"/>
      <c r="T81" s="111"/>
    </row>
    <row r="82" spans="1:20" x14ac:dyDescent="0.15">
      <c r="A82" s="109">
        <v>40</v>
      </c>
      <c r="B82" s="110"/>
      <c r="C82" s="11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09">
        <v>85</v>
      </c>
      <c r="S82" s="110"/>
      <c r="T82" s="120" t="s">
        <v>225</v>
      </c>
    </row>
    <row r="83" spans="1:20" x14ac:dyDescent="0.15">
      <c r="A83" s="109"/>
      <c r="B83" s="110"/>
      <c r="C83" s="11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09"/>
      <c r="S83" s="110"/>
      <c r="T83" s="120"/>
    </row>
    <row r="84" spans="1:20" x14ac:dyDescent="0.15">
      <c r="A84" s="109">
        <v>41</v>
      </c>
      <c r="B84" s="110"/>
      <c r="C84" s="112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09">
        <v>86</v>
      </c>
      <c r="S84" s="110"/>
      <c r="T84" s="113" t="s">
        <v>448</v>
      </c>
    </row>
    <row r="85" spans="1:20" x14ac:dyDescent="0.15">
      <c r="A85" s="109"/>
      <c r="B85" s="110"/>
      <c r="C85" s="112"/>
      <c r="D85" s="35"/>
      <c r="E85" s="39"/>
      <c r="F85" s="37"/>
      <c r="G85" s="48"/>
      <c r="N85" s="38"/>
      <c r="O85" s="38"/>
      <c r="P85" s="40"/>
      <c r="Q85" s="36"/>
      <c r="R85" s="109"/>
      <c r="S85" s="110"/>
      <c r="T85" s="113"/>
    </row>
    <row r="86" spans="1:20" x14ac:dyDescent="0.15">
      <c r="A86" s="109">
        <v>42</v>
      </c>
      <c r="B86" s="110"/>
      <c r="C86" s="117" t="s">
        <v>223</v>
      </c>
      <c r="D86" s="39"/>
      <c r="E86" s="34"/>
      <c r="F86" s="37"/>
      <c r="G86" s="48"/>
      <c r="N86" s="38"/>
      <c r="O86" s="38"/>
      <c r="P86" s="34"/>
      <c r="Q86" s="40"/>
      <c r="R86" s="109">
        <v>87</v>
      </c>
      <c r="S86" s="110"/>
      <c r="T86" s="114" t="s">
        <v>548</v>
      </c>
    </row>
    <row r="87" spans="1:20" x14ac:dyDescent="0.15">
      <c r="A87" s="109"/>
      <c r="B87" s="110"/>
      <c r="C87" s="117"/>
      <c r="D87" s="34"/>
      <c r="E87" s="34"/>
      <c r="F87" s="37"/>
      <c r="G87" s="49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550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20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20"/>
    </row>
    <row r="90" spans="1:20" x14ac:dyDescent="0.15">
      <c r="A90" s="109">
        <v>44</v>
      </c>
      <c r="B90" s="110"/>
      <c r="C90" s="118" t="s">
        <v>440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5" t="s">
        <v>447</v>
      </c>
    </row>
    <row r="91" spans="1:20" x14ac:dyDescent="0.15">
      <c r="A91" s="109"/>
      <c r="B91" s="110"/>
      <c r="C91" s="118"/>
      <c r="D91" s="45"/>
      <c r="E91" s="37"/>
      <c r="F91" s="39"/>
      <c r="N91" s="34"/>
      <c r="O91" s="40"/>
      <c r="P91" s="38"/>
      <c r="Q91" s="34"/>
      <c r="R91" s="109"/>
      <c r="S91" s="110"/>
      <c r="T91" s="115"/>
    </row>
    <row r="92" spans="1:20" x14ac:dyDescent="0.15">
      <c r="A92" s="109">
        <v>45</v>
      </c>
      <c r="B92" s="110"/>
      <c r="C92" s="113" t="s">
        <v>282</v>
      </c>
      <c r="D92" s="63"/>
      <c r="E92" s="39"/>
      <c r="F92" s="34"/>
      <c r="N92" s="34"/>
      <c r="O92" s="34"/>
      <c r="P92" s="40"/>
      <c r="Q92" s="46"/>
      <c r="R92" s="109">
        <v>90</v>
      </c>
      <c r="S92" s="110"/>
      <c r="T92" s="112" t="s">
        <v>546</v>
      </c>
    </row>
    <row r="93" spans="1:20" x14ac:dyDescent="0.15">
      <c r="A93" s="109"/>
      <c r="B93" s="110"/>
      <c r="C93" s="113"/>
      <c r="D93" s="34"/>
      <c r="E93" s="34"/>
      <c r="F93" s="34"/>
      <c r="N93" s="34"/>
      <c r="O93" s="34"/>
      <c r="P93" s="34"/>
      <c r="Q93" s="34"/>
      <c r="R93" s="109"/>
      <c r="S93" s="110"/>
      <c r="T93" s="112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T70" sqref="T70:T71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3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1" t="str">
        <f>+データ１!B2</f>
        <v>2017/2/19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2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25" t="s">
        <v>219</v>
      </c>
    </row>
    <row r="5" spans="1:20" x14ac:dyDescent="0.15">
      <c r="A5" s="109"/>
      <c r="B5" s="110"/>
      <c r="C5" s="125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25"/>
    </row>
    <row r="6" spans="1:20" x14ac:dyDescent="0.15">
      <c r="A6" s="109">
        <v>2</v>
      </c>
      <c r="B6" s="110"/>
      <c r="C6" s="114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4" t="s">
        <v>545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4"/>
    </row>
    <row r="8" spans="1:20" x14ac:dyDescent="0.15">
      <c r="A8" s="109">
        <v>3</v>
      </c>
      <c r="B8" s="110"/>
      <c r="C8" s="114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446</v>
      </c>
    </row>
    <row r="9" spans="1:20" x14ac:dyDescent="0.15">
      <c r="A9" s="109"/>
      <c r="B9" s="110"/>
      <c r="C9" s="114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4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4" t="s">
        <v>553</v>
      </c>
    </row>
    <row r="11" spans="1:20" x14ac:dyDescent="0.15">
      <c r="A11" s="109"/>
      <c r="B11" s="110"/>
      <c r="C11" s="114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4"/>
    </row>
    <row r="12" spans="1:20" x14ac:dyDescent="0.15">
      <c r="A12" s="109">
        <v>5</v>
      </c>
      <c r="B12" s="110"/>
      <c r="C12" s="11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4" t="s">
        <v>265</v>
      </c>
    </row>
    <row r="13" spans="1:20" x14ac:dyDescent="0.15">
      <c r="A13" s="109"/>
      <c r="B13" s="110"/>
      <c r="C13" s="114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4"/>
    </row>
    <row r="14" spans="1:20" x14ac:dyDescent="0.15">
      <c r="A14" s="109">
        <v>6</v>
      </c>
      <c r="B14" s="110"/>
      <c r="C14" s="114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4" t="s">
        <v>248</v>
      </c>
    </row>
    <row r="15" spans="1:20" x14ac:dyDescent="0.15">
      <c r="A15" s="109"/>
      <c r="B15" s="110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4"/>
    </row>
    <row r="16" spans="1:20" x14ac:dyDescent="0.15">
      <c r="A16" s="109">
        <v>7</v>
      </c>
      <c r="B16" s="110"/>
      <c r="C16" s="114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4" t="s">
        <v>241</v>
      </c>
    </row>
    <row r="17" spans="1:20" x14ac:dyDescent="0.15">
      <c r="A17" s="109"/>
      <c r="B17" s="110"/>
      <c r="C17" s="11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4"/>
    </row>
    <row r="18" spans="1:20" x14ac:dyDescent="0.15">
      <c r="A18" s="109">
        <v>8</v>
      </c>
      <c r="B18" s="110"/>
      <c r="C18" s="114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4" t="s">
        <v>221</v>
      </c>
    </row>
    <row r="19" spans="1:20" x14ac:dyDescent="0.15">
      <c r="A19" s="109"/>
      <c r="B19" s="110"/>
      <c r="C19" s="114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4"/>
    </row>
    <row r="20" spans="1:20" x14ac:dyDescent="0.15">
      <c r="A20" s="109">
        <v>9</v>
      </c>
      <c r="B20" s="110"/>
      <c r="C20" s="114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4" t="s">
        <v>243</v>
      </c>
    </row>
    <row r="21" spans="1:20" x14ac:dyDescent="0.15">
      <c r="A21" s="109"/>
      <c r="B21" s="110"/>
      <c r="C21" s="114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4"/>
    </row>
    <row r="22" spans="1:20" x14ac:dyDescent="0.15">
      <c r="A22" s="109">
        <v>10</v>
      </c>
      <c r="B22" s="110"/>
      <c r="C22" s="114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4" t="s">
        <v>230</v>
      </c>
    </row>
    <row r="23" spans="1:20" x14ac:dyDescent="0.15">
      <c r="A23" s="109"/>
      <c r="B23" s="110"/>
      <c r="C23" s="114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4"/>
    </row>
    <row r="24" spans="1:20" x14ac:dyDescent="0.15">
      <c r="A24" s="109">
        <v>11</v>
      </c>
      <c r="B24" s="110"/>
      <c r="C24" s="114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4" t="s">
        <v>289</v>
      </c>
    </row>
    <row r="25" spans="1:20" x14ac:dyDescent="0.15">
      <c r="A25" s="109"/>
      <c r="B25" s="110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4"/>
    </row>
    <row r="26" spans="1:20" x14ac:dyDescent="0.15">
      <c r="A26" s="109">
        <v>12</v>
      </c>
      <c r="B26" s="110"/>
      <c r="C26" s="125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25" t="s">
        <v>232</v>
      </c>
    </row>
    <row r="27" spans="1:20" x14ac:dyDescent="0.15">
      <c r="A27" s="109"/>
      <c r="B27" s="110"/>
      <c r="C27" s="125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25"/>
    </row>
    <row r="28" spans="1:20" x14ac:dyDescent="0.15">
      <c r="A28" s="109">
        <v>13</v>
      </c>
      <c r="B28" s="110"/>
      <c r="C28" s="114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4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4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4" t="s">
        <v>441</v>
      </c>
    </row>
    <row r="31" spans="1:20" x14ac:dyDescent="0.15">
      <c r="A31" s="109"/>
      <c r="B31" s="110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4"/>
    </row>
    <row r="32" spans="1:20" x14ac:dyDescent="0.15">
      <c r="A32" s="109">
        <v>15</v>
      </c>
      <c r="B32" s="110"/>
      <c r="C32" s="114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4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4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4" t="s">
        <v>266</v>
      </c>
    </row>
    <row r="35" spans="1:20" x14ac:dyDescent="0.15">
      <c r="A35" s="109"/>
      <c r="B35" s="110"/>
      <c r="C35" s="114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4"/>
    </row>
    <row r="36" spans="1:20" x14ac:dyDescent="0.15">
      <c r="A36" s="109">
        <v>17</v>
      </c>
      <c r="B36" s="110"/>
      <c r="C36" s="114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4" t="s">
        <v>547</v>
      </c>
    </row>
    <row r="37" spans="1:20" x14ac:dyDescent="0.15">
      <c r="A37" s="109"/>
      <c r="B37" s="110"/>
      <c r="C37" s="11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4"/>
    </row>
    <row r="38" spans="1:20" x14ac:dyDescent="0.15">
      <c r="A38" s="109">
        <v>18</v>
      </c>
      <c r="B38" s="110"/>
      <c r="C38" s="114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4" t="s">
        <v>222</v>
      </c>
    </row>
    <row r="39" spans="1:20" x14ac:dyDescent="0.15">
      <c r="A39" s="109"/>
      <c r="B39" s="110"/>
      <c r="C39" s="114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4"/>
    </row>
    <row r="40" spans="1:20" x14ac:dyDescent="0.15">
      <c r="A40" s="109">
        <v>19</v>
      </c>
      <c r="B40" s="110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14" t="s">
        <v>238</v>
      </c>
    </row>
    <row r="41" spans="1:20" x14ac:dyDescent="0.15">
      <c r="A41" s="109"/>
      <c r="B41" s="110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14"/>
    </row>
    <row r="42" spans="1:20" x14ac:dyDescent="0.15">
      <c r="A42" s="109">
        <v>20</v>
      </c>
      <c r="B42" s="110"/>
      <c r="C42" s="114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4" t="s">
        <v>235</v>
      </c>
    </row>
    <row r="43" spans="1:20" x14ac:dyDescent="0.15">
      <c r="A43" s="109"/>
      <c r="B43" s="110"/>
      <c r="C43" s="114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4"/>
    </row>
    <row r="44" spans="1:20" x14ac:dyDescent="0.15">
      <c r="A44" s="109">
        <v>21</v>
      </c>
      <c r="B44" s="110"/>
      <c r="C44" s="11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4" t="s">
        <v>287</v>
      </c>
    </row>
    <row r="45" spans="1:20" x14ac:dyDescent="0.15">
      <c r="A45" s="109"/>
      <c r="B45" s="110"/>
      <c r="C45" s="114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4"/>
    </row>
    <row r="46" spans="1:20" x14ac:dyDescent="0.15">
      <c r="A46" s="109">
        <v>22</v>
      </c>
      <c r="B46" s="110"/>
      <c r="C46" s="114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4" t="s">
        <v>433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4"/>
    </row>
    <row r="48" spans="1:20" x14ac:dyDescent="0.15">
      <c r="A48" s="109">
        <v>23</v>
      </c>
      <c r="B48" s="110"/>
      <c r="C48" s="125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25" t="s">
        <v>255</v>
      </c>
    </row>
    <row r="49" spans="1:20" x14ac:dyDescent="0.15">
      <c r="A49" s="109"/>
      <c r="B49" s="110"/>
      <c r="C49" s="125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25"/>
    </row>
    <row r="50" spans="1:20" x14ac:dyDescent="0.15">
      <c r="A50" s="109">
        <v>24</v>
      </c>
      <c r="B50" s="110"/>
      <c r="C50" s="114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4" t="s">
        <v>229</v>
      </c>
    </row>
    <row r="51" spans="1:20" x14ac:dyDescent="0.15">
      <c r="A51" s="109"/>
      <c r="B51" s="110"/>
      <c r="C51" s="114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4"/>
    </row>
    <row r="52" spans="1:20" x14ac:dyDescent="0.15">
      <c r="A52" s="109">
        <v>25</v>
      </c>
      <c r="B52" s="110"/>
      <c r="C52" s="114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4" t="s">
        <v>556</v>
      </c>
    </row>
    <row r="53" spans="1:20" x14ac:dyDescent="0.15">
      <c r="A53" s="109"/>
      <c r="B53" s="110"/>
      <c r="C53" s="114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4"/>
    </row>
    <row r="54" spans="1:20" x14ac:dyDescent="0.15">
      <c r="A54" s="109">
        <v>26</v>
      </c>
      <c r="B54" s="110"/>
      <c r="C54" s="114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14" t="s">
        <v>240</v>
      </c>
    </row>
    <row r="55" spans="1:20" x14ac:dyDescent="0.15">
      <c r="A55" s="109"/>
      <c r="B55" s="110"/>
      <c r="C55" s="114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14"/>
    </row>
    <row r="56" spans="1:20" x14ac:dyDescent="0.15">
      <c r="A56" s="109">
        <v>27</v>
      </c>
      <c r="B56" s="110"/>
      <c r="C56" s="114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4" t="s">
        <v>234</v>
      </c>
    </row>
    <row r="57" spans="1:20" x14ac:dyDescent="0.15">
      <c r="A57" s="109"/>
      <c r="B57" s="110"/>
      <c r="C57" s="114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4"/>
    </row>
    <row r="58" spans="1:20" x14ac:dyDescent="0.15">
      <c r="A58" s="109">
        <v>28</v>
      </c>
      <c r="B58" s="110"/>
      <c r="C58" s="114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09">
        <v>73</v>
      </c>
      <c r="S58" s="110"/>
      <c r="T58" s="114" t="s">
        <v>283</v>
      </c>
    </row>
    <row r="59" spans="1:20" x14ac:dyDescent="0.15">
      <c r="A59" s="109"/>
      <c r="B59" s="110"/>
      <c r="C59" s="114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09"/>
      <c r="S59" s="110"/>
      <c r="T59" s="114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09">
        <v>74</v>
      </c>
      <c r="S60" s="110"/>
      <c r="T60" s="114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09"/>
      <c r="S61" s="110"/>
      <c r="T61" s="114"/>
    </row>
    <row r="62" spans="1:20" x14ac:dyDescent="0.15">
      <c r="A62" s="109">
        <v>30</v>
      </c>
      <c r="B62" s="110"/>
      <c r="C62" s="114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09">
        <v>75</v>
      </c>
      <c r="S62" s="110"/>
      <c r="T62" s="114" t="s">
        <v>438</v>
      </c>
    </row>
    <row r="63" spans="1:20" x14ac:dyDescent="0.15">
      <c r="A63" s="109"/>
      <c r="B63" s="110"/>
      <c r="C63" s="114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09"/>
      <c r="S63" s="110"/>
      <c r="T63" s="114"/>
    </row>
    <row r="64" spans="1:20" x14ac:dyDescent="0.15">
      <c r="A64" s="109">
        <v>31</v>
      </c>
      <c r="B64" s="110"/>
      <c r="C64" s="114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09">
        <v>76</v>
      </c>
      <c r="S64" s="110"/>
      <c r="T64" s="114" t="s">
        <v>237</v>
      </c>
    </row>
    <row r="65" spans="1:20" x14ac:dyDescent="0.15">
      <c r="A65" s="109"/>
      <c r="B65" s="110"/>
      <c r="C65" s="114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09"/>
      <c r="S65" s="110"/>
      <c r="T65" s="114"/>
    </row>
    <row r="66" spans="1:20" x14ac:dyDescent="0.15">
      <c r="A66" s="109">
        <v>32</v>
      </c>
      <c r="B66" s="110"/>
      <c r="C66" s="114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09">
        <v>77</v>
      </c>
      <c r="S66" s="110"/>
      <c r="T66" s="114" t="s">
        <v>436</v>
      </c>
    </row>
    <row r="67" spans="1:20" x14ac:dyDescent="0.15">
      <c r="A67" s="109"/>
      <c r="B67" s="110"/>
      <c r="C67" s="114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09"/>
      <c r="S67" s="110"/>
      <c r="T67" s="114"/>
    </row>
    <row r="68" spans="1:20" x14ac:dyDescent="0.15">
      <c r="A68" s="109">
        <v>33</v>
      </c>
      <c r="B68" s="110"/>
      <c r="C68" s="114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09">
        <v>78</v>
      </c>
      <c r="S68" s="110"/>
      <c r="T68" s="114" t="s">
        <v>260</v>
      </c>
    </row>
    <row r="69" spans="1:20" x14ac:dyDescent="0.15">
      <c r="A69" s="109"/>
      <c r="B69" s="110"/>
      <c r="C69" s="114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09"/>
      <c r="S69" s="110"/>
      <c r="T69" s="114"/>
    </row>
    <row r="70" spans="1:20" x14ac:dyDescent="0.15">
      <c r="A70" s="109">
        <v>34</v>
      </c>
      <c r="B70" s="110"/>
      <c r="C70" s="125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09">
        <v>79</v>
      </c>
      <c r="S70" s="110"/>
      <c r="T70" s="125" t="s">
        <v>246</v>
      </c>
    </row>
    <row r="71" spans="1:20" x14ac:dyDescent="0.15">
      <c r="A71" s="109"/>
      <c r="B71" s="110"/>
      <c r="C71" s="125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09"/>
      <c r="S71" s="110"/>
      <c r="T71" s="125"/>
    </row>
    <row r="72" spans="1:20" x14ac:dyDescent="0.15">
      <c r="A72" s="109">
        <v>35</v>
      </c>
      <c r="B72" s="110"/>
      <c r="C72" s="114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09">
        <v>80</v>
      </c>
      <c r="S72" s="110"/>
      <c r="T72" s="114" t="s">
        <v>254</v>
      </c>
    </row>
    <row r="73" spans="1:20" x14ac:dyDescent="0.15">
      <c r="A73" s="109"/>
      <c r="B73" s="110"/>
      <c r="C73" s="114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09"/>
      <c r="S73" s="110"/>
      <c r="T73" s="114"/>
    </row>
    <row r="74" spans="1:20" x14ac:dyDescent="0.15">
      <c r="A74" s="109">
        <v>36</v>
      </c>
      <c r="B74" s="110"/>
      <c r="C74" s="114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09">
        <v>81</v>
      </c>
      <c r="S74" s="110"/>
      <c r="T74" s="114" t="s">
        <v>288</v>
      </c>
    </row>
    <row r="75" spans="1:20" x14ac:dyDescent="0.15">
      <c r="A75" s="109"/>
      <c r="B75" s="110"/>
      <c r="C75" s="114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09"/>
      <c r="S75" s="110"/>
      <c r="T75" s="114"/>
    </row>
    <row r="76" spans="1:20" x14ac:dyDescent="0.15">
      <c r="A76" s="109">
        <v>37</v>
      </c>
      <c r="B76" s="110"/>
      <c r="C76" s="114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09">
        <v>82</v>
      </c>
      <c r="S76" s="110"/>
      <c r="T76" s="114" t="s">
        <v>236</v>
      </c>
    </row>
    <row r="77" spans="1:20" x14ac:dyDescent="0.15">
      <c r="A77" s="109"/>
      <c r="B77" s="110"/>
      <c r="C77" s="114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09"/>
      <c r="S77" s="110"/>
      <c r="T77" s="114"/>
    </row>
    <row r="78" spans="1:20" x14ac:dyDescent="0.15">
      <c r="A78" s="109">
        <v>38</v>
      </c>
      <c r="B78" s="110"/>
      <c r="C78" s="114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09">
        <v>83</v>
      </c>
      <c r="S78" s="110"/>
      <c r="T78" s="114" t="s">
        <v>220</v>
      </c>
    </row>
    <row r="79" spans="1:20" x14ac:dyDescent="0.15">
      <c r="A79" s="109"/>
      <c r="B79" s="110"/>
      <c r="C79" s="114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09"/>
      <c r="S79" s="110"/>
      <c r="T79" s="114"/>
    </row>
    <row r="80" spans="1:20" x14ac:dyDescent="0.15">
      <c r="A80" s="109">
        <v>39</v>
      </c>
      <c r="B80" s="110"/>
      <c r="C80" s="114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09">
        <v>84</v>
      </c>
      <c r="S80" s="110"/>
      <c r="T80" s="114" t="s">
        <v>542</v>
      </c>
    </row>
    <row r="81" spans="1:20" x14ac:dyDescent="0.15">
      <c r="A81" s="109"/>
      <c r="B81" s="110"/>
      <c r="C81" s="114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09"/>
      <c r="S81" s="110"/>
      <c r="T81" s="114"/>
    </row>
    <row r="82" spans="1:20" x14ac:dyDescent="0.15">
      <c r="A82" s="109">
        <v>40</v>
      </c>
      <c r="B82" s="110"/>
      <c r="C82" s="114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09">
        <v>85</v>
      </c>
      <c r="S82" s="110"/>
      <c r="T82" s="114" t="s">
        <v>225</v>
      </c>
    </row>
    <row r="83" spans="1:20" x14ac:dyDescent="0.15">
      <c r="A83" s="109"/>
      <c r="B83" s="110"/>
      <c r="C83" s="114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09"/>
      <c r="S83" s="110"/>
      <c r="T83" s="114"/>
    </row>
    <row r="84" spans="1:20" x14ac:dyDescent="0.15">
      <c r="A84" s="109">
        <v>41</v>
      </c>
      <c r="B84" s="110"/>
      <c r="C84" s="114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09">
        <v>86</v>
      </c>
      <c r="S84" s="110"/>
      <c r="T84" s="114" t="s">
        <v>448</v>
      </c>
    </row>
    <row r="85" spans="1:20" x14ac:dyDescent="0.15">
      <c r="A85" s="109"/>
      <c r="B85" s="110"/>
      <c r="C85" s="114"/>
      <c r="D85" s="35"/>
      <c r="E85" s="39"/>
      <c r="F85" s="37"/>
      <c r="G85" s="53"/>
      <c r="N85" s="38"/>
      <c r="O85" s="38"/>
      <c r="P85" s="40"/>
      <c r="Q85" s="36"/>
      <c r="R85" s="109"/>
      <c r="S85" s="110"/>
      <c r="T85" s="114"/>
    </row>
    <row r="86" spans="1:20" x14ac:dyDescent="0.15">
      <c r="A86" s="109">
        <v>42</v>
      </c>
      <c r="B86" s="110"/>
      <c r="C86" s="114" t="s">
        <v>223</v>
      </c>
      <c r="D86" s="39"/>
      <c r="E86" s="34"/>
      <c r="F86" s="37"/>
      <c r="G86" s="53"/>
      <c r="N86" s="38"/>
      <c r="O86" s="38"/>
      <c r="P86" s="34"/>
      <c r="Q86" s="40"/>
      <c r="R86" s="109">
        <v>87</v>
      </c>
      <c r="S86" s="110"/>
      <c r="T86" s="114" t="s">
        <v>548</v>
      </c>
    </row>
    <row r="87" spans="1:20" x14ac:dyDescent="0.15">
      <c r="A87" s="109"/>
      <c r="B87" s="110"/>
      <c r="C87" s="114"/>
      <c r="D87" s="34"/>
      <c r="E87" s="34"/>
      <c r="F87" s="37"/>
      <c r="G87" s="56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550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14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14"/>
    </row>
    <row r="90" spans="1:20" x14ac:dyDescent="0.15">
      <c r="A90" s="109">
        <v>44</v>
      </c>
      <c r="B90" s="110"/>
      <c r="C90" s="114" t="s">
        <v>440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4" t="s">
        <v>447</v>
      </c>
    </row>
    <row r="91" spans="1:20" x14ac:dyDescent="0.15">
      <c r="A91" s="109"/>
      <c r="B91" s="110"/>
      <c r="C91" s="114"/>
      <c r="D91" s="54"/>
      <c r="E91" s="37"/>
      <c r="F91" s="39"/>
      <c r="N91" s="34"/>
      <c r="O91" s="40"/>
      <c r="P91" s="38"/>
      <c r="Q91" s="34"/>
      <c r="R91" s="109"/>
      <c r="S91" s="110"/>
      <c r="T91" s="114"/>
    </row>
    <row r="92" spans="1:20" x14ac:dyDescent="0.15">
      <c r="A92" s="109">
        <v>45</v>
      </c>
      <c r="B92" s="110"/>
      <c r="C92" s="114" t="s">
        <v>282</v>
      </c>
      <c r="D92" s="66"/>
      <c r="E92" s="39"/>
      <c r="F92" s="34"/>
      <c r="N92" s="34"/>
      <c r="O92" s="34"/>
      <c r="P92" s="40"/>
      <c r="Q92" s="46"/>
      <c r="R92" s="109">
        <v>90</v>
      </c>
      <c r="S92" s="110"/>
      <c r="T92" s="114" t="s">
        <v>546</v>
      </c>
    </row>
    <row r="93" spans="1:20" x14ac:dyDescent="0.15">
      <c r="A93" s="109"/>
      <c r="B93" s="110"/>
      <c r="C93" s="114"/>
      <c r="D93" s="34"/>
      <c r="E93" s="34"/>
      <c r="F93" s="34"/>
      <c r="N93" s="34"/>
      <c r="O93" s="34"/>
      <c r="P93" s="34"/>
      <c r="Q93" s="34"/>
      <c r="R93" s="109"/>
      <c r="S93" s="110"/>
      <c r="T93" s="114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82" zoomScale="90" zoomScaleNormal="75" zoomScaleSheetLayoutView="90" workbookViewId="0">
      <selection activeCell="B103" sqref="B103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623</v>
      </c>
      <c r="F2" s="3" t="s">
        <v>570</v>
      </c>
      <c r="G2" s="60" t="s">
        <v>653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624</v>
      </c>
      <c r="F4" s="3" t="s">
        <v>570</v>
      </c>
      <c r="G4" s="59" t="s">
        <v>654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622</v>
      </c>
      <c r="F6" s="3" t="s">
        <v>570</v>
      </c>
      <c r="G6" s="59" t="s">
        <v>655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623</v>
      </c>
      <c r="F8" s="3" t="s">
        <v>570</v>
      </c>
      <c r="G8" s="58" t="s">
        <v>656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623</v>
      </c>
      <c r="F10" s="3" t="s">
        <v>570</v>
      </c>
      <c r="G10" s="60" t="s">
        <v>657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622</v>
      </c>
      <c r="F12" s="3" t="s">
        <v>570</v>
      </c>
      <c r="G12" s="58" t="s">
        <v>658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622</v>
      </c>
      <c r="F14" s="3" t="s">
        <v>570</v>
      </c>
      <c r="G14" s="59" t="s">
        <v>659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623</v>
      </c>
      <c r="F16" s="3" t="s">
        <v>570</v>
      </c>
      <c r="G16" s="59" t="s">
        <v>660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624</v>
      </c>
      <c r="F18" s="3" t="s">
        <v>570</v>
      </c>
      <c r="G18" s="42" t="s">
        <v>661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5" t="s">
        <v>615</v>
      </c>
      <c r="E20" s="3" t="s">
        <v>624</v>
      </c>
      <c r="F20" s="3" t="s">
        <v>570</v>
      </c>
      <c r="G20" s="75" t="s">
        <v>662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670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612</v>
      </c>
      <c r="D24" s="58" t="s">
        <v>462</v>
      </c>
      <c r="E24" s="3">
        <v>2</v>
      </c>
      <c r="F24" s="3" t="s">
        <v>485</v>
      </c>
      <c r="G24" s="58" t="s">
        <v>671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625</v>
      </c>
      <c r="G26" s="42" t="s">
        <v>672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727</v>
      </c>
      <c r="E28" s="3">
        <v>2</v>
      </c>
      <c r="F28" s="3" t="s">
        <v>628</v>
      </c>
      <c r="G28" s="59" t="s">
        <v>728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628</v>
      </c>
      <c r="G30" s="58" t="s">
        <v>663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628</v>
      </c>
      <c r="G32" s="59" t="s">
        <v>664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628</v>
      </c>
      <c r="G34" s="58" t="s">
        <v>666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628</v>
      </c>
      <c r="G36" s="58" t="s">
        <v>667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628</v>
      </c>
      <c r="G38" s="58" t="s">
        <v>668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628</v>
      </c>
      <c r="G40" s="59" t="s">
        <v>669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665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692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673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5" t="s">
        <v>615</v>
      </c>
      <c r="D48" s="42" t="s">
        <v>574</v>
      </c>
      <c r="E48" s="3">
        <v>3</v>
      </c>
      <c r="F48" s="3" t="s">
        <v>578</v>
      </c>
      <c r="G48" s="42" t="s">
        <v>674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675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676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677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678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679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680</v>
      </c>
      <c r="H60" s="3">
        <v>30</v>
      </c>
      <c r="I60" s="77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6" t="s">
        <v>618</v>
      </c>
      <c r="C64" s="1"/>
      <c r="D64" s="74" t="s">
        <v>614</v>
      </c>
      <c r="E64" s="3">
        <v>4</v>
      </c>
      <c r="F64" s="3" t="s">
        <v>580</v>
      </c>
      <c r="G64" s="74" t="s">
        <v>683</v>
      </c>
      <c r="H64" s="3">
        <v>32</v>
      </c>
      <c r="I64" s="74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684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626</v>
      </c>
      <c r="G68" s="58" t="s">
        <v>721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7" t="s">
        <v>627</v>
      </c>
      <c r="E70" s="3">
        <v>4</v>
      </c>
      <c r="F70" s="3" t="s">
        <v>631</v>
      </c>
      <c r="G70" s="73" t="s">
        <v>681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685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686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729</v>
      </c>
      <c r="G76" s="58" t="s">
        <v>730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729</v>
      </c>
      <c r="G78" s="58" t="s">
        <v>687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729</v>
      </c>
      <c r="G80" s="59" t="s">
        <v>731</v>
      </c>
      <c r="H80" s="3">
        <v>40</v>
      </c>
      <c r="I80" s="73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732</v>
      </c>
      <c r="H82" s="3">
        <v>41</v>
      </c>
      <c r="I82" s="74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733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734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73" t="s">
        <v>612</v>
      </c>
      <c r="E88" s="3">
        <v>5</v>
      </c>
      <c r="F88" s="3" t="s">
        <v>582</v>
      </c>
      <c r="G88" s="73" t="s">
        <v>735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747</v>
      </c>
      <c r="D90" s="74" t="s">
        <v>613</v>
      </c>
      <c r="E90" s="3">
        <v>5</v>
      </c>
      <c r="F90" s="3" t="s">
        <v>582</v>
      </c>
      <c r="G90" s="74" t="s">
        <v>736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745</v>
      </c>
      <c r="E92" s="3">
        <v>5</v>
      </c>
      <c r="F92" s="3" t="s">
        <v>630</v>
      </c>
      <c r="G92" s="58" t="s">
        <v>745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133" t="s">
        <v>727</v>
      </c>
      <c r="D94" s="42" t="s">
        <v>268</v>
      </c>
      <c r="E94" s="3">
        <v>5</v>
      </c>
      <c r="F94" s="3" t="s">
        <v>630</v>
      </c>
      <c r="G94" s="42" t="s">
        <v>699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74" t="s">
        <v>614</v>
      </c>
      <c r="D96" s="42" t="s">
        <v>480</v>
      </c>
      <c r="E96" s="3">
        <v>5</v>
      </c>
      <c r="F96" s="3" t="s">
        <v>630</v>
      </c>
      <c r="G96" s="42" t="s">
        <v>700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617</v>
      </c>
      <c r="D98" s="42" t="s">
        <v>272</v>
      </c>
      <c r="E98" s="3">
        <v>5</v>
      </c>
      <c r="F98" s="3" t="s">
        <v>630</v>
      </c>
      <c r="G98" s="42" t="s">
        <v>701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737</v>
      </c>
      <c r="G100" s="58" t="s">
        <v>738</v>
      </c>
      <c r="H100" s="3">
        <v>50</v>
      </c>
      <c r="I100" s="76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739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740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741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743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724</v>
      </c>
      <c r="E112" s="3">
        <v>6</v>
      </c>
      <c r="F112" s="3" t="s">
        <v>632</v>
      </c>
      <c r="G112" s="58" t="s">
        <v>725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5" t="s">
        <v>616</v>
      </c>
      <c r="E114" s="3">
        <v>6</v>
      </c>
      <c r="F114" s="3" t="s">
        <v>632</v>
      </c>
      <c r="G114" s="73" t="s">
        <v>726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73" t="s">
        <v>620</v>
      </c>
      <c r="D116" s="58" t="s">
        <v>267</v>
      </c>
      <c r="E116" s="3">
        <v>6</v>
      </c>
      <c r="F116" s="3" t="s">
        <v>633</v>
      </c>
      <c r="G116" s="58" t="s">
        <v>693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73" t="s">
        <v>617</v>
      </c>
      <c r="E118" s="3">
        <v>6</v>
      </c>
      <c r="F118" s="3" t="s">
        <v>633</v>
      </c>
      <c r="G118" s="73" t="s">
        <v>694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746</v>
      </c>
      <c r="G120" s="58" t="s">
        <v>744</v>
      </c>
      <c r="H120" s="3">
        <v>60</v>
      </c>
      <c r="I120" s="75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621</v>
      </c>
      <c r="G122" s="58" t="s">
        <v>696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621</v>
      </c>
      <c r="G124" s="58" t="s">
        <v>697</v>
      </c>
      <c r="H124" s="3">
        <v>62</v>
      </c>
      <c r="I124" s="73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621</v>
      </c>
      <c r="G126" s="59" t="s">
        <v>698</v>
      </c>
      <c r="H126" s="3">
        <v>63</v>
      </c>
      <c r="I126" s="73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73" t="s">
        <v>620</v>
      </c>
      <c r="E128" s="3">
        <v>7</v>
      </c>
      <c r="F128" s="3" t="s">
        <v>621</v>
      </c>
      <c r="G128" s="73" t="s">
        <v>695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629</v>
      </c>
      <c r="G130" s="58" t="s">
        <v>688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629</v>
      </c>
      <c r="G132" s="58" t="s">
        <v>689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629</v>
      </c>
      <c r="G134" s="58" t="s">
        <v>722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629</v>
      </c>
      <c r="G136" s="58" t="s">
        <v>690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629</v>
      </c>
      <c r="G138" s="42" t="s">
        <v>691</v>
      </c>
      <c r="H138" s="3">
        <v>69</v>
      </c>
      <c r="I138" s="76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745</v>
      </c>
      <c r="D140" s="76" t="s">
        <v>618</v>
      </c>
      <c r="E140" s="3">
        <v>7</v>
      </c>
      <c r="F140" s="3" t="s">
        <v>629</v>
      </c>
      <c r="G140" s="76" t="s">
        <v>723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641</v>
      </c>
      <c r="F142" s="3" t="s">
        <v>633</v>
      </c>
      <c r="G142" s="58" t="s">
        <v>702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641</v>
      </c>
      <c r="F144" s="3" t="s">
        <v>634</v>
      </c>
      <c r="G144" s="58" t="s">
        <v>703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642</v>
      </c>
      <c r="F146" s="3" t="s">
        <v>635</v>
      </c>
      <c r="G146" s="58" t="s">
        <v>704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642</v>
      </c>
      <c r="F148" s="3" t="s">
        <v>636</v>
      </c>
      <c r="G148" s="58" t="s">
        <v>705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643</v>
      </c>
      <c r="F150" s="3" t="s">
        <v>619</v>
      </c>
      <c r="G150" s="58" t="s">
        <v>706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643</v>
      </c>
      <c r="F152" s="3" t="s">
        <v>633</v>
      </c>
      <c r="G152" s="59" t="s">
        <v>707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724</v>
      </c>
      <c r="C154" s="1"/>
      <c r="D154" s="59" t="s">
        <v>563</v>
      </c>
      <c r="E154" s="3" t="s">
        <v>644</v>
      </c>
      <c r="F154" s="3" t="s">
        <v>484</v>
      </c>
      <c r="G154" s="59" t="s">
        <v>708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644</v>
      </c>
      <c r="F156" s="3" t="s">
        <v>637</v>
      </c>
      <c r="G156" s="59" t="s">
        <v>709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645</v>
      </c>
      <c r="F158" s="3" t="s">
        <v>632</v>
      </c>
      <c r="G158" s="59" t="s">
        <v>710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7" t="s">
        <v>627</v>
      </c>
      <c r="C160" s="1"/>
      <c r="D160" s="58" t="s">
        <v>747</v>
      </c>
      <c r="E160" s="3" t="s">
        <v>645</v>
      </c>
      <c r="F160" s="3" t="s">
        <v>621</v>
      </c>
      <c r="G160" s="58" t="s">
        <v>711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646</v>
      </c>
      <c r="F162" s="3" t="s">
        <v>486</v>
      </c>
      <c r="G162" s="58" t="s">
        <v>712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646</v>
      </c>
      <c r="F164" s="3" t="s">
        <v>619</v>
      </c>
      <c r="G164" s="42" t="s">
        <v>713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647</v>
      </c>
      <c r="F166" s="3" t="s">
        <v>638</v>
      </c>
      <c r="G166" s="58" t="s">
        <v>714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647</v>
      </c>
      <c r="F168" s="3" t="s">
        <v>628</v>
      </c>
      <c r="G168" s="58" t="s">
        <v>715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648</v>
      </c>
      <c r="F170" s="3" t="s">
        <v>652</v>
      </c>
      <c r="G170" s="58" t="s">
        <v>716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5" t="s">
        <v>616</v>
      </c>
      <c r="D172" s="58" t="s">
        <v>564</v>
      </c>
      <c r="E172" s="3" t="s">
        <v>648</v>
      </c>
      <c r="F172" s="3" t="s">
        <v>639</v>
      </c>
      <c r="G172" s="58" t="s">
        <v>717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649</v>
      </c>
      <c r="F174" s="3" t="s">
        <v>640</v>
      </c>
      <c r="G174" s="42" t="s">
        <v>718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649</v>
      </c>
      <c r="F176" s="3" t="s">
        <v>651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74" t="s">
        <v>613</v>
      </c>
      <c r="D178" s="42" t="s">
        <v>559</v>
      </c>
      <c r="E178" s="3" t="s">
        <v>650</v>
      </c>
      <c r="F178" s="3" t="s">
        <v>637</v>
      </c>
      <c r="G178" s="42" t="s">
        <v>719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650</v>
      </c>
      <c r="F180" s="3" t="s">
        <v>640</v>
      </c>
      <c r="G180" s="58" t="s">
        <v>720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2017-03-06T05:08:40Z</dcterms:modified>
</cp:coreProperties>
</file>