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80" tabRatio="599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45621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I283" i="13" l="1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<sst xmlns="http://schemas.openxmlformats.org/spreadsheetml/2006/main" count="5824" uniqueCount="268">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</sst>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5"/>
  <sheetViews>
    <sheetView tabSelected="1" topLeftCell="A22" zoomScaleNormal="100" workbookViewId="0">
      <selection activeCell="N169" sqref="N169"/>
    </sheetView>
  </sheetViews>
  <sheetFormatPr defaultColWidth="9" defaultRowHeight="13.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>
      <c r="B2" s="16" t="str">
        <f>+データ１!B6</f>
        <v>スーパーリ－グ 　　                  　　　 第１２回大会  　　　        　Aブロック     　　              ２０１８</v>
      </c>
      <c r="C2" s="85" t="str">
        <f>+IF(B3="","",+B3)</f>
        <v>不動パイレーツ</v>
      </c>
      <c r="D2" s="86"/>
      <c r="E2" s="87"/>
      <c r="F2" s="85" t="str">
        <f>+IF(B5="","",+B5)</f>
        <v>東伊興シャインズ</v>
      </c>
      <c r="G2" s="86"/>
      <c r="H2" s="87"/>
      <c r="I2" s="85" t="str">
        <f>+IF(B7="","",+B7)</f>
        <v>文京パワーズ</v>
      </c>
      <c r="J2" s="86"/>
      <c r="K2" s="87"/>
      <c r="L2" s="85" t="str">
        <f>+IF(B9="","",+B9)</f>
        <v>旗の台クラブ</v>
      </c>
      <c r="M2" s="86"/>
      <c r="N2" s="87"/>
      <c r="O2" s="85" t="str">
        <f>+IF(B11="","",+B11)</f>
        <v>メガドリームス</v>
      </c>
      <c r="P2" s="86"/>
      <c r="Q2" s="87"/>
      <c r="R2" s="85" t="str">
        <f>+IF(B13="","",+B13)</f>
        <v>リトルジャイアンツ</v>
      </c>
      <c r="S2" s="86"/>
      <c r="T2" s="87"/>
      <c r="U2" s="85" t="str">
        <f>+IF(B15="","",+B15)</f>
        <v>東雲メッツ</v>
      </c>
      <c r="V2" s="86"/>
      <c r="W2" s="87"/>
      <c r="X2" s="85" t="str">
        <f>+IF(B17="","",+B17)</f>
        <v>松島ファルコンズ</v>
      </c>
      <c r="Y2" s="86"/>
      <c r="Z2" s="87"/>
      <c r="AA2" s="85" t="str">
        <f>+IF(B19="","",+B19)</f>
        <v>駒込ベアーズ</v>
      </c>
      <c r="AB2" s="86"/>
      <c r="AC2" s="87"/>
      <c r="AD2" s="85" t="str">
        <f>+IF(B21="","",+B21)</f>
        <v>淀四ライオンズ</v>
      </c>
      <c r="AE2" s="86"/>
      <c r="AF2" s="87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>
      <c r="A3" s="78">
        <v>1</v>
      </c>
      <c r="B3" s="79" t="str">
        <f>IF(データ２!B2="","",VLOOKUP(A3,データ２!$A$2:$B$200,2))</f>
        <v>不動パイレーツ</v>
      </c>
      <c r="C3" s="72" t="s">
        <v>11</v>
      </c>
      <c r="D3" s="73"/>
      <c r="E3" s="74"/>
      <c r="F3" s="18" t="s">
        <v>13</v>
      </c>
      <c r="G3" s="19" t="s">
        <v>12</v>
      </c>
      <c r="H3" s="20">
        <v>1</v>
      </c>
      <c r="I3" s="50"/>
      <c r="J3" s="51"/>
      <c r="K3" s="52"/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1">
        <f>COUNTIF(C3:AF4,"○")</f>
        <v>5</v>
      </c>
      <c r="AH3" s="83">
        <f>COUNTIF(C3:AF4,"●")</f>
        <v>0</v>
      </c>
      <c r="AI3" s="83">
        <f>COUNTIF(C3:AF4,"△")</f>
        <v>0</v>
      </c>
      <c r="AJ3" s="83">
        <f t="shared" ref="AJ3" si="0">+AG3*3+AI3*1</f>
        <v>15</v>
      </c>
      <c r="AK3" s="83">
        <f>+E4+H4+K4+N4+Q4+T4+W4+Z4+AC4+AF4</f>
        <v>9</v>
      </c>
      <c r="AL3" s="83">
        <f>+C4+F4+I4+L4+O4+R4+U4+X4+AA4+AD4</f>
        <v>59</v>
      </c>
      <c r="AM3" s="83">
        <f>+RANK(AJ3,$AJ$3:$AJ$22,0)*100+RANK(AK3,$AK$3:$AK$22,1)*10+RANK(AL3,$AL$3:$AL$22,0)</f>
        <v>113</v>
      </c>
      <c r="AN3" s="83">
        <f>+RANK(AM3,$AM$3:$AM$22,1)</f>
        <v>1</v>
      </c>
    </row>
    <row r="4" spans="1:40" ht="15.95" customHeight="1">
      <c r="A4" s="78"/>
      <c r="B4" s="80"/>
      <c r="C4" s="75"/>
      <c r="D4" s="76"/>
      <c r="E4" s="77"/>
      <c r="F4" s="21"/>
      <c r="G4" s="22" t="s">
        <v>12</v>
      </c>
      <c r="H4" s="23"/>
      <c r="I4" s="53">
        <v>6</v>
      </c>
      <c r="J4" s="54" t="s">
        <v>225</v>
      </c>
      <c r="K4" s="55">
        <v>4</v>
      </c>
      <c r="L4" s="21"/>
      <c r="M4" s="22" t="s">
        <v>12</v>
      </c>
      <c r="N4" s="23"/>
      <c r="O4" s="53">
        <v>10</v>
      </c>
      <c r="P4" s="54" t="s">
        <v>254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2"/>
      <c r="AH4" s="84"/>
      <c r="AI4" s="84"/>
      <c r="AJ4" s="84"/>
      <c r="AK4" s="84"/>
      <c r="AL4" s="84"/>
      <c r="AM4" s="84"/>
      <c r="AN4" s="84"/>
    </row>
    <row r="5" spans="1:40" ht="15.95" customHeight="1">
      <c r="A5" s="78">
        <v>2</v>
      </c>
      <c r="B5" s="79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2" t="s">
        <v>11</v>
      </c>
      <c r="G5" s="73"/>
      <c r="H5" s="74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38"/>
      <c r="S5" s="39"/>
      <c r="T5" s="40"/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50"/>
      <c r="AB5" s="51"/>
      <c r="AC5" s="52"/>
      <c r="AD5" s="50"/>
      <c r="AE5" s="51"/>
      <c r="AF5" s="52"/>
      <c r="AG5" s="81">
        <f>COUNTIF(C5:AF6,"○")</f>
        <v>3</v>
      </c>
      <c r="AH5" s="83">
        <f>COUNTIF(C5:AF6,"●")</f>
        <v>1</v>
      </c>
      <c r="AI5" s="83">
        <f>COUNTIF(C5:AF6,"△")</f>
        <v>0</v>
      </c>
      <c r="AJ5" s="83">
        <f t="shared" ref="AJ5" si="1">+AG5*3+AI5*1</f>
        <v>9</v>
      </c>
      <c r="AK5" s="83">
        <f t="shared" ref="AK5" si="2">+E6+H6+K6+N6+Q6+T6+W6+Z6+AC6+AF6</f>
        <v>29</v>
      </c>
      <c r="AL5" s="83">
        <f t="shared" ref="AL5" si="3">+C6+F6+I6+L6+O6+R6+U6+X6+AA6+AD6</f>
        <v>32</v>
      </c>
      <c r="AM5" s="83">
        <f t="shared" ref="AM5" si="4">+RANK(AJ5,$AJ$3:$AJ$22,0)*100+RANK(AK5,$AK$3:$AK$22,1)*10+RANK(AL5,$AL$3:$AL$22,0)</f>
        <v>445</v>
      </c>
      <c r="AN5" s="83">
        <f t="shared" ref="AN5" si="5">+RANK(AM5,$AM$3:$AM$22,1)</f>
        <v>4</v>
      </c>
    </row>
    <row r="6" spans="1:40" ht="15.95" customHeight="1">
      <c r="A6" s="78"/>
      <c r="B6" s="80"/>
      <c r="C6" s="21"/>
      <c r="D6" s="22" t="s">
        <v>12</v>
      </c>
      <c r="E6" s="23"/>
      <c r="F6" s="75"/>
      <c r="G6" s="76"/>
      <c r="H6" s="77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41">
        <v>5</v>
      </c>
      <c r="S6" s="42" t="s">
        <v>223</v>
      </c>
      <c r="T6" s="43">
        <v>16</v>
      </c>
      <c r="U6" s="21"/>
      <c r="V6" s="22" t="s">
        <v>12</v>
      </c>
      <c r="W6" s="23"/>
      <c r="X6" s="21"/>
      <c r="Y6" s="22" t="s">
        <v>12</v>
      </c>
      <c r="Z6" s="23"/>
      <c r="AA6" s="53">
        <v>15</v>
      </c>
      <c r="AB6" s="54" t="s">
        <v>257</v>
      </c>
      <c r="AC6" s="55">
        <v>10</v>
      </c>
      <c r="AD6" s="53">
        <v>9</v>
      </c>
      <c r="AE6" s="54" t="s">
        <v>225</v>
      </c>
      <c r="AF6" s="55">
        <v>3</v>
      </c>
      <c r="AG6" s="82"/>
      <c r="AH6" s="84"/>
      <c r="AI6" s="84"/>
      <c r="AJ6" s="84"/>
      <c r="AK6" s="84"/>
      <c r="AL6" s="84"/>
      <c r="AM6" s="84"/>
      <c r="AN6" s="84"/>
    </row>
    <row r="7" spans="1:40" ht="15.95" customHeight="1">
      <c r="A7" s="78">
        <v>3</v>
      </c>
      <c r="B7" s="79" t="str">
        <f>IF(データ２!B6="","",VLOOKUP(A7,データ２!$A$2:$B$200,2))</f>
        <v>文京パワーズ</v>
      </c>
      <c r="C7" s="38"/>
      <c r="D7" s="39"/>
      <c r="E7" s="40"/>
      <c r="F7" s="18" t="s">
        <v>13</v>
      </c>
      <c r="G7" s="19" t="s">
        <v>12</v>
      </c>
      <c r="H7" s="20">
        <v>10</v>
      </c>
      <c r="I7" s="72" t="s">
        <v>11</v>
      </c>
      <c r="J7" s="73"/>
      <c r="K7" s="74"/>
      <c r="L7" s="18" t="s">
        <v>13</v>
      </c>
      <c r="M7" s="19" t="s">
        <v>12</v>
      </c>
      <c r="N7" s="20">
        <v>18</v>
      </c>
      <c r="O7" s="38"/>
      <c r="P7" s="39"/>
      <c r="Q7" s="40"/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50"/>
      <c r="AE7" s="51"/>
      <c r="AF7" s="52"/>
      <c r="AG7" s="81">
        <f>COUNTIF(C7:AF8,"○")</f>
        <v>2</v>
      </c>
      <c r="AH7" s="83">
        <f>COUNTIF(C7:AF8,"●")</f>
        <v>2</v>
      </c>
      <c r="AI7" s="83">
        <f>COUNTIF(C7:AF8,"△")</f>
        <v>0</v>
      </c>
      <c r="AJ7" s="83">
        <f t="shared" ref="AJ7" si="6">+AG7*3+AI7*1</f>
        <v>6</v>
      </c>
      <c r="AK7" s="83">
        <f t="shared" ref="AK7" si="7">+E8+H8+K8+N8+Q8+T8+W8+Z8+AC8+AF8</f>
        <v>17</v>
      </c>
      <c r="AL7" s="83">
        <f t="shared" ref="AL7" si="8">+C8+F8+I8+L8+O8+R8+U8+X8+AA8+AD8</f>
        <v>24</v>
      </c>
      <c r="AM7" s="83">
        <f t="shared" ref="AM7" si="9">+RANK(AJ7,$AJ$3:$AJ$22,0)*100+RANK(AK7,$AK$3:$AK$22,1)*10+RANK(AL7,$AL$3:$AL$22,0)</f>
        <v>537</v>
      </c>
      <c r="AN7" s="83">
        <f t="shared" ref="AN7" si="10">+RANK(AM7,$AM$3:$AM$22,1)</f>
        <v>5</v>
      </c>
    </row>
    <row r="8" spans="1:40" ht="15.95" customHeight="1">
      <c r="A8" s="78"/>
      <c r="B8" s="80"/>
      <c r="C8" s="41">
        <v>4</v>
      </c>
      <c r="D8" s="42" t="s">
        <v>223</v>
      </c>
      <c r="E8" s="43">
        <v>6</v>
      </c>
      <c r="F8" s="21"/>
      <c r="G8" s="22" t="s">
        <v>12</v>
      </c>
      <c r="H8" s="23"/>
      <c r="I8" s="75"/>
      <c r="J8" s="76"/>
      <c r="K8" s="77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53">
        <v>4</v>
      </c>
      <c r="S8" s="54" t="s">
        <v>248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53">
        <v>11</v>
      </c>
      <c r="AE8" s="54" t="s">
        <v>225</v>
      </c>
      <c r="AF8" s="55">
        <v>4</v>
      </c>
      <c r="AG8" s="82"/>
      <c r="AH8" s="84"/>
      <c r="AI8" s="84"/>
      <c r="AJ8" s="84"/>
      <c r="AK8" s="84"/>
      <c r="AL8" s="84"/>
      <c r="AM8" s="84"/>
      <c r="AN8" s="84"/>
    </row>
    <row r="9" spans="1:40" ht="15.95" customHeight="1">
      <c r="A9" s="78">
        <v>4</v>
      </c>
      <c r="B9" s="79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2" t="s">
        <v>11</v>
      </c>
      <c r="M9" s="73"/>
      <c r="N9" s="74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50"/>
      <c r="Y9" s="51"/>
      <c r="Z9" s="52"/>
      <c r="AA9" s="50"/>
      <c r="AB9" s="51"/>
      <c r="AC9" s="52"/>
      <c r="AD9" s="50"/>
      <c r="AE9" s="51"/>
      <c r="AF9" s="52"/>
      <c r="AG9" s="81">
        <f>COUNTIF(C9:AF10,"○")</f>
        <v>5</v>
      </c>
      <c r="AH9" s="83">
        <f>COUNTIF(C9:AF10,"●")</f>
        <v>0</v>
      </c>
      <c r="AI9" s="83">
        <f>COUNTIF(C9:AF10,"△")</f>
        <v>0</v>
      </c>
      <c r="AJ9" s="83">
        <f t="shared" ref="AJ9" si="11">+AG9*3+AI9*1</f>
        <v>15</v>
      </c>
      <c r="AK9" s="83">
        <f t="shared" ref="AK9" si="12">+E10+H10+K10+N10+Q10+T10+W10+Z10+AC10+AF10</f>
        <v>14</v>
      </c>
      <c r="AL9" s="83">
        <f t="shared" ref="AL9" si="13">+C10+F10+I10+L10+O10+R10+U10+X10+AA10+AD10</f>
        <v>73</v>
      </c>
      <c r="AM9" s="83">
        <f t="shared" ref="AM9" si="14">+RANK(AJ9,$AJ$3:$AJ$22,0)*100+RANK(AK9,$AK$3:$AK$22,1)*10+RANK(AL9,$AL$3:$AL$22,0)</f>
        <v>122</v>
      </c>
      <c r="AN9" s="83">
        <f t="shared" ref="AN9" si="15">+RANK(AM9,$AM$3:$AM$22,1)</f>
        <v>2</v>
      </c>
    </row>
    <row r="10" spans="1:40" ht="15.95" customHeight="1">
      <c r="A10" s="78"/>
      <c r="B10" s="80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5"/>
      <c r="M10" s="76"/>
      <c r="N10" s="77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53">
        <v>19</v>
      </c>
      <c r="Y10" s="54" t="s">
        <v>262</v>
      </c>
      <c r="Z10" s="55">
        <v>0</v>
      </c>
      <c r="AA10" s="53">
        <v>17</v>
      </c>
      <c r="AB10" s="54" t="s">
        <v>225</v>
      </c>
      <c r="AC10" s="55">
        <v>1</v>
      </c>
      <c r="AD10" s="53">
        <v>13</v>
      </c>
      <c r="AE10" s="54" t="s">
        <v>225</v>
      </c>
      <c r="AF10" s="55">
        <v>4</v>
      </c>
      <c r="AG10" s="82"/>
      <c r="AH10" s="84"/>
      <c r="AI10" s="84"/>
      <c r="AJ10" s="84"/>
      <c r="AK10" s="84"/>
      <c r="AL10" s="84"/>
      <c r="AM10" s="84"/>
      <c r="AN10" s="84"/>
    </row>
    <row r="11" spans="1:40" ht="15.95" customHeight="1">
      <c r="A11" s="78">
        <v>5</v>
      </c>
      <c r="B11" s="79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50"/>
      <c r="J11" s="51"/>
      <c r="K11" s="52"/>
      <c r="L11" s="18" t="s">
        <v>13</v>
      </c>
      <c r="M11" s="19" t="s">
        <v>12</v>
      </c>
      <c r="N11" s="20">
        <v>25</v>
      </c>
      <c r="O11" s="72" t="s">
        <v>11</v>
      </c>
      <c r="P11" s="73"/>
      <c r="Q11" s="74"/>
      <c r="R11" s="38"/>
      <c r="S11" s="39"/>
      <c r="T11" s="40"/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38"/>
      <c r="AB11" s="39"/>
      <c r="AC11" s="40"/>
      <c r="AD11" s="50"/>
      <c r="AE11" s="51"/>
      <c r="AF11" s="52"/>
      <c r="AG11" s="81">
        <f>COUNTIF(C11:AF12,"○")</f>
        <v>2</v>
      </c>
      <c r="AH11" s="83">
        <f>COUNTIF(C11:AF12,"●")</f>
        <v>4</v>
      </c>
      <c r="AI11" s="83">
        <f>COUNTIF(C11:AF12,"△")</f>
        <v>0</v>
      </c>
      <c r="AJ11" s="83">
        <f t="shared" ref="AJ11" si="16">+AG11*3+AI11*1</f>
        <v>6</v>
      </c>
      <c r="AK11" s="83">
        <f t="shared" ref="AK11" si="17">+E12+H12+K12+N12+Q12+T12+W12+Z12+AC12+AF12</f>
        <v>34</v>
      </c>
      <c r="AL11" s="83">
        <f t="shared" ref="AL11" si="18">+C12+F12+I12+L12+O12+R12+U12+X12+AA12+AD12</f>
        <v>22</v>
      </c>
      <c r="AM11" s="83">
        <f t="shared" ref="AM11" si="19">+RANK(AJ11,$AJ$3:$AJ$22,0)*100+RANK(AK11,$AK$3:$AK$22,1)*10+RANK(AL11,$AL$3:$AL$22,0)</f>
        <v>568</v>
      </c>
      <c r="AN11" s="83">
        <f t="shared" ref="AN11" si="20">+RANK(AM11,$AM$3:$AM$22,1)</f>
        <v>6</v>
      </c>
    </row>
    <row r="12" spans="1:40" ht="15.95" customHeight="1">
      <c r="A12" s="78"/>
      <c r="B12" s="80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53">
        <v>6</v>
      </c>
      <c r="J12" s="54" t="s">
        <v>225</v>
      </c>
      <c r="K12" s="55">
        <v>5</v>
      </c>
      <c r="L12" s="21"/>
      <c r="M12" s="22" t="s">
        <v>12</v>
      </c>
      <c r="N12" s="23"/>
      <c r="O12" s="75"/>
      <c r="P12" s="76"/>
      <c r="Q12" s="77"/>
      <c r="R12" s="41">
        <v>4</v>
      </c>
      <c r="S12" s="42" t="s">
        <v>223</v>
      </c>
      <c r="T12" s="43">
        <v>9</v>
      </c>
      <c r="U12" s="21"/>
      <c r="V12" s="22" t="s">
        <v>12</v>
      </c>
      <c r="W12" s="23"/>
      <c r="X12" s="21"/>
      <c r="Y12" s="22" t="s">
        <v>12</v>
      </c>
      <c r="Z12" s="23"/>
      <c r="AA12" s="41">
        <v>2</v>
      </c>
      <c r="AB12" s="42" t="s">
        <v>266</v>
      </c>
      <c r="AC12" s="43">
        <v>4</v>
      </c>
      <c r="AD12" s="53">
        <v>8</v>
      </c>
      <c r="AE12" s="54" t="s">
        <v>233</v>
      </c>
      <c r="AF12" s="55">
        <v>3</v>
      </c>
      <c r="AG12" s="82"/>
      <c r="AH12" s="84"/>
      <c r="AI12" s="84"/>
      <c r="AJ12" s="84"/>
      <c r="AK12" s="84"/>
      <c r="AL12" s="84"/>
      <c r="AM12" s="84"/>
      <c r="AN12" s="84"/>
    </row>
    <row r="13" spans="1:40" ht="15.95" customHeight="1">
      <c r="A13" s="78">
        <v>6</v>
      </c>
      <c r="B13" s="79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50"/>
      <c r="G13" s="51"/>
      <c r="H13" s="52"/>
      <c r="I13" s="38"/>
      <c r="J13" s="39"/>
      <c r="K13" s="40"/>
      <c r="L13" s="38"/>
      <c r="M13" s="39"/>
      <c r="N13" s="40"/>
      <c r="O13" s="50"/>
      <c r="P13" s="51"/>
      <c r="Q13" s="52"/>
      <c r="R13" s="72" t="s">
        <v>11</v>
      </c>
      <c r="S13" s="73"/>
      <c r="T13" s="74"/>
      <c r="U13" s="50"/>
      <c r="V13" s="51"/>
      <c r="W13" s="52"/>
      <c r="X13" s="50"/>
      <c r="Y13" s="51"/>
      <c r="Z13" s="52"/>
      <c r="AA13" s="18" t="s">
        <v>13</v>
      </c>
      <c r="AB13" s="19" t="s">
        <v>12</v>
      </c>
      <c r="AC13" s="20">
        <v>38</v>
      </c>
      <c r="AD13" s="50"/>
      <c r="AE13" s="51"/>
      <c r="AF13" s="52"/>
      <c r="AG13" s="81">
        <f>COUNTIF(C13:AF14,"○")</f>
        <v>5</v>
      </c>
      <c r="AH13" s="83">
        <f>COUNTIF(C13:AF14,"●")</f>
        <v>2</v>
      </c>
      <c r="AI13" s="83">
        <f>COUNTIF(C13:AF14,"△")</f>
        <v>0</v>
      </c>
      <c r="AJ13" s="83">
        <f t="shared" ref="AJ13" si="21">+AG13*3+AI13*1</f>
        <v>15</v>
      </c>
      <c r="AK13" s="83">
        <f t="shared" ref="AK13" si="22">+E14+H14+K14+N14+Q14+T14+W14+Z14+AC14+AF14</f>
        <v>33</v>
      </c>
      <c r="AL13" s="83">
        <f t="shared" ref="AL13" si="23">+C14+F14+I14+L14+O14+R14+U14+X14+AA14+AD14</f>
        <v>88</v>
      </c>
      <c r="AM13" s="83">
        <f t="shared" ref="AM13" si="24">+RANK(AJ13,$AJ$3:$AJ$22,0)*100+RANK(AK13,$AK$3:$AK$22,1)*10+RANK(AL13,$AL$3:$AL$22,0)</f>
        <v>151</v>
      </c>
      <c r="AN13" s="83">
        <f t="shared" ref="AN13" si="25">+RANK(AM13,$AM$3:$AM$22,1)</f>
        <v>3</v>
      </c>
    </row>
    <row r="14" spans="1:40" ht="15.95" customHeight="1">
      <c r="A14" s="78"/>
      <c r="B14" s="80"/>
      <c r="C14" s="21"/>
      <c r="D14" s="22" t="s">
        <v>12</v>
      </c>
      <c r="E14" s="23"/>
      <c r="F14" s="53">
        <v>16</v>
      </c>
      <c r="G14" s="54" t="s">
        <v>225</v>
      </c>
      <c r="H14" s="55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53">
        <v>9</v>
      </c>
      <c r="P14" s="54" t="s">
        <v>225</v>
      </c>
      <c r="Q14" s="55">
        <v>4</v>
      </c>
      <c r="R14" s="75"/>
      <c r="S14" s="76"/>
      <c r="T14" s="77"/>
      <c r="U14" s="53">
        <v>26</v>
      </c>
      <c r="V14" s="54" t="s">
        <v>225</v>
      </c>
      <c r="W14" s="55">
        <v>2</v>
      </c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53">
        <v>14</v>
      </c>
      <c r="AE14" s="54" t="s">
        <v>225</v>
      </c>
      <c r="AF14" s="55">
        <v>5</v>
      </c>
      <c r="AG14" s="82"/>
      <c r="AH14" s="84"/>
      <c r="AI14" s="84"/>
      <c r="AJ14" s="84"/>
      <c r="AK14" s="84"/>
      <c r="AL14" s="84"/>
      <c r="AM14" s="84"/>
      <c r="AN14" s="84"/>
    </row>
    <row r="15" spans="1:40" ht="15.95" customHeight="1">
      <c r="A15" s="78">
        <v>7</v>
      </c>
      <c r="B15" s="79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38"/>
      <c r="S15" s="39"/>
      <c r="T15" s="40"/>
      <c r="U15" s="72" t="s">
        <v>11</v>
      </c>
      <c r="V15" s="73"/>
      <c r="W15" s="74"/>
      <c r="X15" s="50"/>
      <c r="Y15" s="51"/>
      <c r="Z15" s="52"/>
      <c r="AA15" s="38"/>
      <c r="AB15" s="39"/>
      <c r="AC15" s="40"/>
      <c r="AD15" s="50"/>
      <c r="AE15" s="51"/>
      <c r="AF15" s="52"/>
      <c r="AG15" s="81">
        <f>COUNTIF(C15:AF16,"○")</f>
        <v>2</v>
      </c>
      <c r="AH15" s="83">
        <f>COUNTIF(C15:AF16,"●")</f>
        <v>4</v>
      </c>
      <c r="AI15" s="83">
        <f>COUNTIF(C15:AF16,"△")</f>
        <v>0</v>
      </c>
      <c r="AJ15" s="83">
        <f t="shared" ref="AJ15" si="26">+AG15*3+AI15*1</f>
        <v>6</v>
      </c>
      <c r="AK15" s="83">
        <f t="shared" ref="AK15" si="27">+E16+H16+K16+N16+Q16+T16+W16+Z16+AC16+AF16</f>
        <v>56</v>
      </c>
      <c r="AL15" s="83">
        <f t="shared" ref="AL15" si="28">+C16+F16+I16+L16+O16+R16+U16+X16+AA16+AD16</f>
        <v>30</v>
      </c>
      <c r="AM15" s="83">
        <f t="shared" ref="AM15" si="29">+RANK(AJ15,$AJ$3:$AJ$22,0)*100+RANK(AK15,$AK$3:$AK$22,1)*10+RANK(AL15,$AL$3:$AL$22,0)</f>
        <v>586</v>
      </c>
      <c r="AN15" s="83">
        <f t="shared" ref="AN15" si="30">+RANK(AM15,$AM$3:$AM$22,1)</f>
        <v>8</v>
      </c>
    </row>
    <row r="16" spans="1:40" ht="15.95" customHeight="1">
      <c r="A16" s="78"/>
      <c r="B16" s="80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41">
        <v>2</v>
      </c>
      <c r="S16" s="42" t="s">
        <v>223</v>
      </c>
      <c r="T16" s="43">
        <v>26</v>
      </c>
      <c r="U16" s="75"/>
      <c r="V16" s="76"/>
      <c r="W16" s="77"/>
      <c r="X16" s="53">
        <v>11</v>
      </c>
      <c r="Y16" s="54" t="s">
        <v>225</v>
      </c>
      <c r="Z16" s="55">
        <v>3</v>
      </c>
      <c r="AA16" s="41">
        <v>4</v>
      </c>
      <c r="AB16" s="42" t="s">
        <v>223</v>
      </c>
      <c r="AC16" s="43">
        <v>7</v>
      </c>
      <c r="AD16" s="53">
        <v>8</v>
      </c>
      <c r="AE16" s="54" t="s">
        <v>242</v>
      </c>
      <c r="AF16" s="55">
        <v>2</v>
      </c>
      <c r="AG16" s="82"/>
      <c r="AH16" s="84"/>
      <c r="AI16" s="84"/>
      <c r="AJ16" s="84"/>
      <c r="AK16" s="84"/>
      <c r="AL16" s="84"/>
      <c r="AM16" s="84"/>
      <c r="AN16" s="84"/>
    </row>
    <row r="17" spans="1:40" ht="15.95" customHeight="1">
      <c r="A17" s="78">
        <v>8</v>
      </c>
      <c r="B17" s="79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72" t="s">
        <v>11</v>
      </c>
      <c r="Y17" s="73"/>
      <c r="Z17" s="74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1">
        <f>COUNTIF(C17:AF18,"○")</f>
        <v>0</v>
      </c>
      <c r="AH17" s="83">
        <f>COUNTIF(C17:AF18,"●")</f>
        <v>5</v>
      </c>
      <c r="AI17" s="83">
        <f>COUNTIF(C17:AF18,"△")</f>
        <v>0</v>
      </c>
      <c r="AJ17" s="83">
        <f t="shared" ref="AJ17" si="31">+AG17*3+AI17*1</f>
        <v>0</v>
      </c>
      <c r="AK17" s="83">
        <f t="shared" ref="AK17" si="32">+E18+H18+K18+N18+Q18+T18+W18+Z18+AC18+AF18</f>
        <v>83</v>
      </c>
      <c r="AL17" s="83">
        <f t="shared" ref="AL17" si="33">+C18+F18+I18+L18+O18+R18+U18+X18+AA18+AD18</f>
        <v>10</v>
      </c>
      <c r="AM17" s="83">
        <f t="shared" ref="AM17" si="34">+RANK(AJ17,$AJ$3:$AJ$22,0)*100+RANK(AK17,$AK$3:$AK$22,1)*10+RANK(AL17,$AL$3:$AL$22,0)</f>
        <v>1100</v>
      </c>
      <c r="AN17" s="83">
        <f t="shared" ref="AN17" si="35">+RANK(AM17,$AM$3:$AM$22,1)</f>
        <v>10</v>
      </c>
    </row>
    <row r="18" spans="1:40" ht="15.95" customHeight="1">
      <c r="A18" s="78"/>
      <c r="B18" s="80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75"/>
      <c r="Y18" s="76"/>
      <c r="Z18" s="77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2"/>
      <c r="AH18" s="84"/>
      <c r="AI18" s="84"/>
      <c r="AJ18" s="84"/>
      <c r="AK18" s="84"/>
      <c r="AL18" s="84"/>
      <c r="AM18" s="84"/>
      <c r="AN18" s="84"/>
    </row>
    <row r="19" spans="1:40" ht="15.95" customHeight="1">
      <c r="A19" s="78">
        <v>9</v>
      </c>
      <c r="B19" s="79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38"/>
      <c r="G19" s="39"/>
      <c r="H19" s="40"/>
      <c r="I19" s="18" t="s">
        <v>13</v>
      </c>
      <c r="J19" s="19" t="s">
        <v>12</v>
      </c>
      <c r="K19" s="20">
        <v>23</v>
      </c>
      <c r="L19" s="38"/>
      <c r="M19" s="39"/>
      <c r="N19" s="40"/>
      <c r="O19" s="50"/>
      <c r="P19" s="51"/>
      <c r="Q19" s="52"/>
      <c r="R19" s="18" t="s">
        <v>13</v>
      </c>
      <c r="S19" s="19" t="s">
        <v>12</v>
      </c>
      <c r="T19" s="20">
        <v>38</v>
      </c>
      <c r="U19" s="50"/>
      <c r="V19" s="51"/>
      <c r="W19" s="52"/>
      <c r="X19" s="18" t="s">
        <v>13</v>
      </c>
      <c r="Y19" s="19" t="s">
        <v>12</v>
      </c>
      <c r="Z19" s="20">
        <v>43</v>
      </c>
      <c r="AA19" s="72" t="s">
        <v>11</v>
      </c>
      <c r="AB19" s="73"/>
      <c r="AC19" s="74"/>
      <c r="AD19" s="18" t="s">
        <v>13</v>
      </c>
      <c r="AE19" s="19" t="s">
        <v>12</v>
      </c>
      <c r="AF19" s="20">
        <v>45</v>
      </c>
      <c r="AG19" s="81">
        <f>COUNTIF(C19:AF20,"○")</f>
        <v>2</v>
      </c>
      <c r="AH19" s="83">
        <f>COUNTIF(C19:AF20,"●")</f>
        <v>2</v>
      </c>
      <c r="AI19" s="83">
        <f>COUNTIF(C19:AF20,"△")</f>
        <v>0</v>
      </c>
      <c r="AJ19" s="83">
        <f t="shared" ref="AJ19" si="36">+AG19*3+AI19*1</f>
        <v>6</v>
      </c>
      <c r="AK19" s="83">
        <f t="shared" ref="AK19" si="37">+E20+H20+K20+N20+Q20+T20+W20+Z20+AC20+AF20</f>
        <v>38</v>
      </c>
      <c r="AL19" s="83">
        <f t="shared" ref="AL19" si="38">+C20+F20+I20+L20+O20+R20+U20+X20+AA20+AD20</f>
        <v>22</v>
      </c>
      <c r="AM19" s="83">
        <f t="shared" ref="AM19" si="39">+RANK(AJ19,$AJ$3:$AJ$22,0)*100+RANK(AK19,$AK$3:$AK$22,1)*10+RANK(AL19,$AL$3:$AL$22,0)</f>
        <v>578</v>
      </c>
      <c r="AN19" s="83">
        <f t="shared" ref="AN19" si="40">+RANK(AM19,$AM$3:$AM$22,1)</f>
        <v>7</v>
      </c>
    </row>
    <row r="20" spans="1:40" ht="15.95" customHeight="1">
      <c r="A20" s="78"/>
      <c r="B20" s="80"/>
      <c r="C20" s="21"/>
      <c r="D20" s="22" t="s">
        <v>12</v>
      </c>
      <c r="E20" s="23"/>
      <c r="F20" s="41">
        <v>10</v>
      </c>
      <c r="G20" s="42" t="s">
        <v>258</v>
      </c>
      <c r="H20" s="43">
        <v>15</v>
      </c>
      <c r="I20" s="21"/>
      <c r="J20" s="22" t="s">
        <v>12</v>
      </c>
      <c r="K20" s="23"/>
      <c r="L20" s="41">
        <v>1</v>
      </c>
      <c r="M20" s="42" t="s">
        <v>223</v>
      </c>
      <c r="N20" s="43">
        <v>17</v>
      </c>
      <c r="O20" s="53">
        <v>4</v>
      </c>
      <c r="P20" s="54" t="s">
        <v>264</v>
      </c>
      <c r="Q20" s="55">
        <v>2</v>
      </c>
      <c r="R20" s="21"/>
      <c r="S20" s="22" t="s">
        <v>12</v>
      </c>
      <c r="T20" s="23"/>
      <c r="U20" s="53">
        <v>7</v>
      </c>
      <c r="V20" s="54" t="s">
        <v>225</v>
      </c>
      <c r="W20" s="55">
        <v>4</v>
      </c>
      <c r="X20" s="21"/>
      <c r="Y20" s="22" t="s">
        <v>12</v>
      </c>
      <c r="Z20" s="23"/>
      <c r="AA20" s="75"/>
      <c r="AB20" s="76"/>
      <c r="AC20" s="77"/>
      <c r="AD20" s="21"/>
      <c r="AE20" s="22" t="s">
        <v>12</v>
      </c>
      <c r="AF20" s="23"/>
      <c r="AG20" s="82"/>
      <c r="AH20" s="84"/>
      <c r="AI20" s="84"/>
      <c r="AJ20" s="84"/>
      <c r="AK20" s="84"/>
      <c r="AL20" s="84"/>
      <c r="AM20" s="84"/>
      <c r="AN20" s="84"/>
    </row>
    <row r="21" spans="1:40" ht="15.95" customHeight="1">
      <c r="A21" s="78">
        <v>10</v>
      </c>
      <c r="B21" s="79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2" t="s">
        <v>11</v>
      </c>
      <c r="AE21" s="73"/>
      <c r="AF21" s="74"/>
      <c r="AG21" s="81">
        <f>COUNTIF(C21:AF22,"○")</f>
        <v>1</v>
      </c>
      <c r="AH21" s="83">
        <f>COUNTIF(C21:AF22,"●")</f>
        <v>7</v>
      </c>
      <c r="AI21" s="83">
        <f>COUNTIF(C21:AF22,"△")</f>
        <v>0</v>
      </c>
      <c r="AJ21" s="83">
        <f t="shared" ref="AJ21" si="41">+AG21*3+AI21*1</f>
        <v>3</v>
      </c>
      <c r="AK21" s="83">
        <f t="shared" ref="AK21" si="42">+E22+H22+K22+N22+Q22+T22+W22+Z22+AC22+AF22</f>
        <v>83</v>
      </c>
      <c r="AL21" s="83">
        <f t="shared" ref="AL21" si="43">+C22+F22+I22+L22+O22+R22+U22+X22+AA22+AD22</f>
        <v>36</v>
      </c>
      <c r="AM21" s="83">
        <f t="shared" ref="AM21" si="44">+RANK(AJ21,$AJ$3:$AJ$22,0)*100+RANK(AK21,$AK$3:$AK$22,1)*10+RANK(AL21,$AL$3:$AL$22,0)</f>
        <v>994</v>
      </c>
      <c r="AN21" s="83">
        <f t="shared" ref="AN21" si="45">+RANK(AM21,$AM$3:$AM$22,1)</f>
        <v>9</v>
      </c>
    </row>
    <row r="22" spans="1:40" ht="15.95" customHeight="1">
      <c r="A22" s="78"/>
      <c r="B22" s="80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5"/>
      <c r="AE22" s="76"/>
      <c r="AF22" s="77"/>
      <c r="AG22" s="82"/>
      <c r="AH22" s="84"/>
      <c r="AI22" s="84"/>
      <c r="AJ22" s="84"/>
      <c r="AK22" s="84"/>
      <c r="AL22" s="84"/>
      <c r="AM22" s="84"/>
      <c r="AN22" s="84"/>
    </row>
    <row r="23" spans="1:40" ht="14.1" customHeight="1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27</v>
      </c>
      <c r="AH23" s="13">
        <f>SUM(AH3:AH22)</f>
        <v>27</v>
      </c>
      <c r="AI23" s="13">
        <f>SUM(AI3:AI22)/2</f>
        <v>0</v>
      </c>
      <c r="AK23" s="13">
        <f>SUM(AK3:AK22)</f>
        <v>396</v>
      </c>
      <c r="AL23" s="13">
        <f>SUM(AL3:AL22)</f>
        <v>396</v>
      </c>
    </row>
    <row r="24" spans="1:40" ht="14.1" customHeight="1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>
      <c r="B31" s="16" t="str">
        <f>+データ１!B8</f>
        <v>スーパーリ－グ 　　                  　　　 第１２回大会  　　　        　Ｂブロック     　　              ２０１８</v>
      </c>
      <c r="C31" s="85" t="str">
        <f>+IF(B32="","",+B32)</f>
        <v>ゼットタイガー</v>
      </c>
      <c r="D31" s="86"/>
      <c r="E31" s="87"/>
      <c r="F31" s="85" t="str">
        <f>+IF(B34="","",+B34)</f>
        <v>久我山イーグルス</v>
      </c>
      <c r="G31" s="86"/>
      <c r="H31" s="87"/>
      <c r="I31" s="85" t="str">
        <f>+IF(B36="","",+B36)</f>
        <v>砧南球友</v>
      </c>
      <c r="J31" s="86"/>
      <c r="K31" s="87"/>
      <c r="L31" s="85" t="str">
        <f>+IF(B38="","",+B38)</f>
        <v>中央バンディーズ</v>
      </c>
      <c r="M31" s="86"/>
      <c r="N31" s="87"/>
      <c r="O31" s="85" t="str">
        <f>+IF(B40="","",+B40)</f>
        <v>ラビットタイガース</v>
      </c>
      <c r="P31" s="86"/>
      <c r="Q31" s="87"/>
      <c r="R31" s="85" t="str">
        <f>+IF(B42="","",+B42)</f>
        <v>レッドシャークス</v>
      </c>
      <c r="S31" s="86"/>
      <c r="T31" s="87"/>
      <c r="U31" s="85" t="str">
        <f>+IF(B44="","",+B44)</f>
        <v>新田ファイヤーズ</v>
      </c>
      <c r="V31" s="86"/>
      <c r="W31" s="87"/>
      <c r="X31" s="85" t="str">
        <f>+IF(B46="","",+B46)</f>
        <v>本村クラブ</v>
      </c>
      <c r="Y31" s="86"/>
      <c r="Z31" s="87"/>
      <c r="AA31" s="85" t="str">
        <f>+IF(B48="","",+B48)</f>
        <v>ゴッドイーグルス</v>
      </c>
      <c r="AB31" s="86"/>
      <c r="AC31" s="87"/>
      <c r="AD31" s="85" t="str">
        <f>+IF(B50="","",+B50)</f>
        <v>ブルースカイズ</v>
      </c>
      <c r="AE31" s="86"/>
      <c r="AF31" s="87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>
      <c r="A32" s="78">
        <v>11</v>
      </c>
      <c r="B32" s="79" t="str">
        <f>IF(データ２!B22="","",VLOOKUP(A32,データ２!$A$2:$B$200,2))</f>
        <v>ゼットタイガー</v>
      </c>
      <c r="C32" s="72" t="s">
        <v>11</v>
      </c>
      <c r="D32" s="73"/>
      <c r="E32" s="74"/>
      <c r="F32" s="18" t="s">
        <v>146</v>
      </c>
      <c r="G32" s="19" t="s">
        <v>12</v>
      </c>
      <c r="H32" s="20">
        <v>1</v>
      </c>
      <c r="I32" s="38"/>
      <c r="J32" s="39"/>
      <c r="K32" s="40"/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1">
        <f>COUNTIF(C32:AF33,"○")</f>
        <v>1</v>
      </c>
      <c r="AH32" s="83">
        <f>COUNTIF(C32:AF33,"●")</f>
        <v>3</v>
      </c>
      <c r="AI32" s="83">
        <f>COUNTIF(C32:AF33,"△")</f>
        <v>0</v>
      </c>
      <c r="AJ32" s="83">
        <f t="shared" ref="AJ32" si="46">+AG32*3+AI32*1</f>
        <v>3</v>
      </c>
      <c r="AK32" s="83">
        <f>+E33+H33+K33+N33+Q33+T33+W33+Z33+AC33+AF33</f>
        <v>40</v>
      </c>
      <c r="AL32" s="83">
        <f>+C33+F33+I33+L33+O33+R33+U33+X33+AA33+AD33</f>
        <v>17</v>
      </c>
      <c r="AM32" s="83">
        <f>+RANK(AJ32,$AJ$32:$AJ$50,0)*100+RANK(AK32,$AK$32:$AK$50,1)*10+RANK(AL32,$AL$32:$AL$50,0)</f>
        <v>768</v>
      </c>
      <c r="AN32" s="83">
        <f>+RANK(AM32,$AM$32:$AM$50,1)</f>
        <v>7</v>
      </c>
    </row>
    <row r="33" spans="1:40" ht="15.95" customHeight="1">
      <c r="A33" s="78"/>
      <c r="B33" s="80"/>
      <c r="C33" s="75"/>
      <c r="D33" s="76"/>
      <c r="E33" s="77"/>
      <c r="F33" s="21"/>
      <c r="G33" s="22" t="s">
        <v>12</v>
      </c>
      <c r="H33" s="23"/>
      <c r="I33" s="41">
        <v>4</v>
      </c>
      <c r="J33" s="42" t="s">
        <v>265</v>
      </c>
      <c r="K33" s="43">
        <v>9</v>
      </c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2"/>
      <c r="AH33" s="84"/>
      <c r="AI33" s="84"/>
      <c r="AJ33" s="84"/>
      <c r="AK33" s="84"/>
      <c r="AL33" s="84"/>
      <c r="AM33" s="84"/>
      <c r="AN33" s="84"/>
    </row>
    <row r="34" spans="1:40" ht="15.95" customHeight="1">
      <c r="A34" s="78">
        <v>12</v>
      </c>
      <c r="B34" s="79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2" t="s">
        <v>11</v>
      </c>
      <c r="G34" s="73"/>
      <c r="H34" s="74"/>
      <c r="I34" s="18" t="s">
        <v>146</v>
      </c>
      <c r="J34" s="19" t="s">
        <v>12</v>
      </c>
      <c r="K34" s="20">
        <v>10</v>
      </c>
      <c r="L34" s="38"/>
      <c r="M34" s="39"/>
      <c r="N34" s="40"/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38"/>
      <c r="AE34" s="39"/>
      <c r="AF34" s="40"/>
      <c r="AG34" s="81">
        <f>COUNTIF(C34:AF35,"○")</f>
        <v>0</v>
      </c>
      <c r="AH34" s="83">
        <f>COUNTIF(C34:AF35,"●")</f>
        <v>2</v>
      </c>
      <c r="AI34" s="83">
        <f>COUNTIF(C34:AF35,"△")</f>
        <v>0</v>
      </c>
      <c r="AJ34" s="83">
        <f t="shared" ref="AJ34" si="47">+AG34*3+AI34*1</f>
        <v>0</v>
      </c>
      <c r="AK34" s="83">
        <f t="shared" ref="AK34" si="48">+E35+H35+K35+N35+Q35+T35+W35+Z35+AC35+AF35</f>
        <v>27</v>
      </c>
      <c r="AL34" s="83">
        <f t="shared" ref="AL34" si="49">+C35+F35+I35+L35+O35+R35+U35+X35+AA35+AD35</f>
        <v>5</v>
      </c>
      <c r="AM34" s="83">
        <f t="shared" ref="AM34" si="50">+RANK(AJ34,$AJ$32:$AJ$50,0)*100+RANK(AK34,$AK$32:$AK$50,1)*10+RANK(AL34,$AL$32:$AL$50,0)</f>
        <v>830</v>
      </c>
      <c r="AN34" s="83">
        <f t="shared" ref="AN34" si="51">+RANK(AM34,$AM$32:$AM$50,1)</f>
        <v>8</v>
      </c>
    </row>
    <row r="35" spans="1:40" ht="15.95" customHeight="1">
      <c r="A35" s="78"/>
      <c r="B35" s="80"/>
      <c r="C35" s="21"/>
      <c r="D35" s="22" t="s">
        <v>12</v>
      </c>
      <c r="E35" s="23"/>
      <c r="F35" s="75"/>
      <c r="G35" s="76"/>
      <c r="H35" s="77"/>
      <c r="I35" s="21"/>
      <c r="J35" s="22" t="s">
        <v>12</v>
      </c>
      <c r="K35" s="23"/>
      <c r="L35" s="41">
        <v>3</v>
      </c>
      <c r="M35" s="42" t="s">
        <v>223</v>
      </c>
      <c r="N35" s="43">
        <v>10</v>
      </c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41">
        <v>2</v>
      </c>
      <c r="AE35" s="42" t="s">
        <v>265</v>
      </c>
      <c r="AF35" s="43">
        <v>17</v>
      </c>
      <c r="AG35" s="82"/>
      <c r="AH35" s="84"/>
      <c r="AI35" s="84"/>
      <c r="AJ35" s="84"/>
      <c r="AK35" s="84"/>
      <c r="AL35" s="84"/>
      <c r="AM35" s="84"/>
      <c r="AN35" s="84"/>
    </row>
    <row r="36" spans="1:40" ht="15.95" customHeight="1">
      <c r="A36" s="78">
        <v>13</v>
      </c>
      <c r="B36" s="79" t="str">
        <f>IF(データ２!B26="","",VLOOKUP(A36,データ２!$A$2:$B$200,2))</f>
        <v>砧南球友</v>
      </c>
      <c r="C36" s="50"/>
      <c r="D36" s="51"/>
      <c r="E36" s="52"/>
      <c r="F36" s="18" t="s">
        <v>146</v>
      </c>
      <c r="G36" s="19" t="s">
        <v>12</v>
      </c>
      <c r="H36" s="20">
        <v>10</v>
      </c>
      <c r="I36" s="72" t="s">
        <v>11</v>
      </c>
      <c r="J36" s="73"/>
      <c r="K36" s="74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50"/>
      <c r="AB36" s="51"/>
      <c r="AC36" s="52"/>
      <c r="AD36" s="38"/>
      <c r="AE36" s="39"/>
      <c r="AF36" s="40"/>
      <c r="AG36" s="81">
        <f>COUNTIF(C36:AF37,"○")</f>
        <v>4</v>
      </c>
      <c r="AH36" s="83">
        <f>COUNTIF(C36:AF37,"●")</f>
        <v>1</v>
      </c>
      <c r="AI36" s="83">
        <f>COUNTIF(C36:AF37,"△")</f>
        <v>0</v>
      </c>
      <c r="AJ36" s="83">
        <f t="shared" ref="AJ36" si="52">+AG36*3+AI36*1</f>
        <v>12</v>
      </c>
      <c r="AK36" s="83">
        <f t="shared" ref="AK36" si="53">+E37+H37+K37+N37+Q37+T37+W37+Z37+AC37+AF37</f>
        <v>31</v>
      </c>
      <c r="AL36" s="83">
        <f t="shared" ref="AL36" si="54">+C37+F37+I37+L37+O37+R37+U37+X37+AA37+AD37</f>
        <v>37</v>
      </c>
      <c r="AM36" s="83">
        <f t="shared" ref="AM36" si="55">+RANK(AJ36,$AJ$32:$AJ$50,0)*100+RANK(AK36,$AK$32:$AK$50,1)*10+RANK(AL36,$AL$32:$AL$50,0)</f>
        <v>345</v>
      </c>
      <c r="AN36" s="83">
        <f t="shared" ref="AN36" si="56">+RANK(AM36,$AM$32:$AM$50,1)</f>
        <v>3</v>
      </c>
    </row>
    <row r="37" spans="1:40" ht="15.95" customHeight="1">
      <c r="A37" s="78"/>
      <c r="B37" s="80"/>
      <c r="C37" s="53">
        <v>9</v>
      </c>
      <c r="D37" s="54" t="s">
        <v>267</v>
      </c>
      <c r="E37" s="55">
        <v>4</v>
      </c>
      <c r="F37" s="21"/>
      <c r="G37" s="22" t="s">
        <v>12</v>
      </c>
      <c r="H37" s="23"/>
      <c r="I37" s="75"/>
      <c r="J37" s="76"/>
      <c r="K37" s="77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53">
        <v>8</v>
      </c>
      <c r="AB37" s="54" t="s">
        <v>225</v>
      </c>
      <c r="AC37" s="55">
        <v>6</v>
      </c>
      <c r="AD37" s="41">
        <v>5</v>
      </c>
      <c r="AE37" s="42" t="s">
        <v>223</v>
      </c>
      <c r="AF37" s="43">
        <v>17</v>
      </c>
      <c r="AG37" s="82"/>
      <c r="AH37" s="84"/>
      <c r="AI37" s="84"/>
      <c r="AJ37" s="84"/>
      <c r="AK37" s="84"/>
      <c r="AL37" s="84"/>
      <c r="AM37" s="84"/>
      <c r="AN37" s="84"/>
    </row>
    <row r="38" spans="1:40" ht="15.95" customHeight="1">
      <c r="A38" s="78">
        <v>14</v>
      </c>
      <c r="B38" s="79" t="str">
        <f>IF(データ２!B28="","",VLOOKUP(A38,データ２!$A$2:$B$200,2))</f>
        <v>中央バンディーズ</v>
      </c>
      <c r="C38" s="50"/>
      <c r="D38" s="51"/>
      <c r="E38" s="52"/>
      <c r="F38" s="50"/>
      <c r="G38" s="51"/>
      <c r="H38" s="52"/>
      <c r="I38" s="18" t="s">
        <v>146</v>
      </c>
      <c r="J38" s="19" t="s">
        <v>12</v>
      </c>
      <c r="K38" s="20">
        <v>18</v>
      </c>
      <c r="L38" s="72" t="s">
        <v>11</v>
      </c>
      <c r="M38" s="73"/>
      <c r="N38" s="74"/>
      <c r="O38" s="50"/>
      <c r="P38" s="51"/>
      <c r="Q38" s="52"/>
      <c r="R38" s="18" t="s">
        <v>146</v>
      </c>
      <c r="S38" s="19" t="s">
        <v>12</v>
      </c>
      <c r="T38" s="20">
        <v>26</v>
      </c>
      <c r="U38" s="50"/>
      <c r="V38" s="51"/>
      <c r="W38" s="52"/>
      <c r="X38" s="50"/>
      <c r="Y38" s="51"/>
      <c r="Z38" s="52"/>
      <c r="AA38" s="50"/>
      <c r="AB38" s="51"/>
      <c r="AC38" s="52"/>
      <c r="AD38" s="38"/>
      <c r="AE38" s="39"/>
      <c r="AF38" s="40"/>
      <c r="AG38" s="81">
        <f>COUNTIF(C38:AF39,"○")</f>
        <v>6</v>
      </c>
      <c r="AH38" s="83">
        <f>COUNTIF(C38:AF39,"●")</f>
        <v>1</v>
      </c>
      <c r="AI38" s="83">
        <f>COUNTIF(C38:AF39,"△")</f>
        <v>0</v>
      </c>
      <c r="AJ38" s="83">
        <f t="shared" ref="AJ38" si="57">+AG38*3+AI38*1</f>
        <v>18</v>
      </c>
      <c r="AK38" s="83">
        <f t="shared" ref="AK38" si="58">+E39+H39+K39+N39+Q39+T39+W39+Z39+AC39+AF39</f>
        <v>31</v>
      </c>
      <c r="AL38" s="83">
        <f t="shared" ref="AL38" si="59">+C39+F39+I39+L39+O39+R39+U39+X39+AA39+AD39</f>
        <v>49</v>
      </c>
      <c r="AM38" s="83">
        <f t="shared" ref="AM38" si="60">+RANK(AJ38,$AJ$32:$AJ$50,0)*100+RANK(AK38,$AK$32:$AK$50,1)*10+RANK(AL38,$AL$32:$AL$50,0)</f>
        <v>143</v>
      </c>
      <c r="AN38" s="83">
        <f t="shared" ref="AN38" si="61">+RANK(AM38,$AM$32:$AM$50,1)</f>
        <v>1</v>
      </c>
    </row>
    <row r="39" spans="1:40" ht="15.95" customHeight="1">
      <c r="A39" s="78"/>
      <c r="B39" s="80"/>
      <c r="C39" s="53">
        <v>7</v>
      </c>
      <c r="D39" s="54" t="s">
        <v>225</v>
      </c>
      <c r="E39" s="55">
        <v>2</v>
      </c>
      <c r="F39" s="53">
        <v>10</v>
      </c>
      <c r="G39" s="54" t="s">
        <v>225</v>
      </c>
      <c r="H39" s="55">
        <v>3</v>
      </c>
      <c r="I39" s="21"/>
      <c r="J39" s="22" t="s">
        <v>12</v>
      </c>
      <c r="K39" s="23"/>
      <c r="L39" s="75"/>
      <c r="M39" s="76"/>
      <c r="N39" s="77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53">
        <v>9</v>
      </c>
      <c r="V39" s="54" t="s">
        <v>225</v>
      </c>
      <c r="W39" s="55">
        <v>8</v>
      </c>
      <c r="X39" s="53">
        <v>7</v>
      </c>
      <c r="Y39" s="54" t="s">
        <v>231</v>
      </c>
      <c r="Z39" s="55">
        <v>0</v>
      </c>
      <c r="AA39" s="53">
        <v>8</v>
      </c>
      <c r="AB39" s="54" t="s">
        <v>225</v>
      </c>
      <c r="AC39" s="55">
        <v>2</v>
      </c>
      <c r="AD39" s="41">
        <v>4</v>
      </c>
      <c r="AE39" s="42" t="s">
        <v>223</v>
      </c>
      <c r="AF39" s="43">
        <v>14</v>
      </c>
      <c r="AG39" s="82"/>
      <c r="AH39" s="84"/>
      <c r="AI39" s="84"/>
      <c r="AJ39" s="84"/>
      <c r="AK39" s="84"/>
      <c r="AL39" s="84"/>
      <c r="AM39" s="84"/>
      <c r="AN39" s="84"/>
    </row>
    <row r="40" spans="1:40" ht="15.95" customHeight="1">
      <c r="A40" s="78">
        <v>15</v>
      </c>
      <c r="B40" s="79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2" t="s">
        <v>11</v>
      </c>
      <c r="P40" s="73"/>
      <c r="Q40" s="74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1">
        <f>COUNTIF(C40:AF41,"○")</f>
        <v>0</v>
      </c>
      <c r="AH40" s="83">
        <f>COUNTIF(C40:AF41,"●")</f>
        <v>4</v>
      </c>
      <c r="AI40" s="83">
        <f>COUNTIF(C40:AF41,"△")</f>
        <v>0</v>
      </c>
      <c r="AJ40" s="83">
        <f t="shared" ref="AJ40" si="62">+AG40*3+AI40*1</f>
        <v>0</v>
      </c>
      <c r="AK40" s="83">
        <f t="shared" ref="AK40" si="63">+E41+H41+K41+N41+Q41+T41+W41+Z41+AC41+AF41</f>
        <v>51</v>
      </c>
      <c r="AL40" s="83">
        <f t="shared" ref="AL40" si="64">+C41+F41+I41+L41+O41+R41+U41+X41+AA41+AD41</f>
        <v>15</v>
      </c>
      <c r="AM40" s="83">
        <f t="shared" ref="AM40" si="65">+RANK(AJ40,$AJ$32:$AJ$50,0)*100+RANK(AK40,$AK$32:$AK$50,1)*10+RANK(AL40,$AL$32:$AL$50,0)</f>
        <v>899</v>
      </c>
      <c r="AN40" s="83">
        <f t="shared" ref="AN40" si="66">+RANK(AM40,$AM$32:$AM$50,1)</f>
        <v>9</v>
      </c>
    </row>
    <row r="41" spans="1:40" ht="15.95" customHeight="1">
      <c r="A41" s="78"/>
      <c r="B41" s="80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5"/>
      <c r="P41" s="76"/>
      <c r="Q41" s="77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2"/>
      <c r="AH41" s="84"/>
      <c r="AI41" s="84"/>
      <c r="AJ41" s="84"/>
      <c r="AK41" s="84"/>
      <c r="AL41" s="84"/>
      <c r="AM41" s="84"/>
      <c r="AN41" s="84"/>
    </row>
    <row r="42" spans="1:40" ht="15.95" customHeight="1">
      <c r="A42" s="78">
        <v>16</v>
      </c>
      <c r="B42" s="79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2" t="s">
        <v>11</v>
      </c>
      <c r="S42" s="73"/>
      <c r="T42" s="74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1">
        <f>COUNTIF(C42:AF43,"○")</f>
        <v>3</v>
      </c>
      <c r="AH42" s="83">
        <f>COUNTIF(C42:AF43,"●")</f>
        <v>0</v>
      </c>
      <c r="AI42" s="83">
        <f>COUNTIF(C42:AF43,"△")</f>
        <v>0</v>
      </c>
      <c r="AJ42" s="83">
        <f t="shared" ref="AJ42" si="67">+AG42*3+AI42*1</f>
        <v>9</v>
      </c>
      <c r="AK42" s="83">
        <f t="shared" ref="AK42" si="68">+E43+H43+K43+N43+Q43+T43+W43+Z43+AC43+AF43</f>
        <v>10</v>
      </c>
      <c r="AL42" s="83">
        <f t="shared" ref="AL42" si="69">+C43+F43+I43+L43+O43+R43+U43+X43+AA43+AD43</f>
        <v>41</v>
      </c>
      <c r="AM42" s="83">
        <f t="shared" ref="AM42" si="70">+RANK(AJ42,$AJ$32:$AJ$50,0)*100+RANK(AK42,$AK$32:$AK$50,1)*10+RANK(AL42,$AL$32:$AL$50,0)</f>
        <v>414</v>
      </c>
      <c r="AN42" s="83">
        <f t="shared" ref="AN42" si="71">+RANK(AM42,$AM$32:$AM$50,1)</f>
        <v>4</v>
      </c>
    </row>
    <row r="43" spans="1:40" ht="15.95" customHeight="1">
      <c r="A43" s="78"/>
      <c r="B43" s="80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5"/>
      <c r="S43" s="76"/>
      <c r="T43" s="77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2"/>
      <c r="AH43" s="84"/>
      <c r="AI43" s="84"/>
      <c r="AJ43" s="84"/>
      <c r="AK43" s="84"/>
      <c r="AL43" s="84"/>
      <c r="AM43" s="84"/>
      <c r="AN43" s="84"/>
    </row>
    <row r="44" spans="1:40" ht="15.95" customHeight="1">
      <c r="A44" s="78">
        <v>17</v>
      </c>
      <c r="B44" s="79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38"/>
      <c r="M44" s="39"/>
      <c r="N44" s="40"/>
      <c r="O44" s="50"/>
      <c r="P44" s="51"/>
      <c r="Q44" s="52"/>
      <c r="R44" s="38"/>
      <c r="S44" s="39"/>
      <c r="T44" s="40"/>
      <c r="U44" s="72" t="s">
        <v>11</v>
      </c>
      <c r="V44" s="73"/>
      <c r="W44" s="74"/>
      <c r="X44" s="50"/>
      <c r="Y44" s="51"/>
      <c r="Z44" s="52"/>
      <c r="AA44" s="50"/>
      <c r="AB44" s="51"/>
      <c r="AC44" s="52"/>
      <c r="AD44" s="18" t="s">
        <v>146</v>
      </c>
      <c r="AE44" s="19" t="s">
        <v>12</v>
      </c>
      <c r="AF44" s="20">
        <v>42</v>
      </c>
      <c r="AG44" s="81">
        <f>COUNTIF(C44:AF45,"○")</f>
        <v>3</v>
      </c>
      <c r="AH44" s="83">
        <f>COUNTIF(C44:AF45,"●")</f>
        <v>4</v>
      </c>
      <c r="AI44" s="83">
        <f>COUNTIF(C44:AF45,"△")</f>
        <v>0</v>
      </c>
      <c r="AJ44" s="83">
        <f t="shared" ref="AJ44" si="72">+AG44*3+AI44*1</f>
        <v>9</v>
      </c>
      <c r="AK44" s="83">
        <f t="shared" ref="AK44" si="73">+E45+H45+K45+N45+Q45+T45+W45+Z45+AC45+AF45</f>
        <v>49</v>
      </c>
      <c r="AL44" s="83">
        <f t="shared" ref="AL44" si="74">+C45+F45+I45+L45+O45+R45+U45+X45+AA45+AD45</f>
        <v>54</v>
      </c>
      <c r="AM44" s="83">
        <f t="shared" ref="AM44" si="75">+RANK(AJ44,$AJ$32:$AJ$50,0)*100+RANK(AK44,$AK$32:$AK$50,1)*10+RANK(AL44,$AL$32:$AL$50,0)</f>
        <v>482</v>
      </c>
      <c r="AN44" s="83">
        <f t="shared" ref="AN44" si="76">+RANK(AM44,$AM$32:$AM$50,1)</f>
        <v>5</v>
      </c>
    </row>
    <row r="45" spans="1:40" ht="15.95" customHeight="1">
      <c r="A45" s="78"/>
      <c r="B45" s="80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53">
        <v>9</v>
      </c>
      <c r="P45" s="54" t="s">
        <v>225</v>
      </c>
      <c r="Q45" s="55">
        <v>7</v>
      </c>
      <c r="R45" s="41">
        <v>2</v>
      </c>
      <c r="S45" s="42" t="s">
        <v>243</v>
      </c>
      <c r="T45" s="43">
        <v>6</v>
      </c>
      <c r="U45" s="75"/>
      <c r="V45" s="76"/>
      <c r="W45" s="77"/>
      <c r="X45" s="53">
        <v>13</v>
      </c>
      <c r="Y45" s="54" t="s">
        <v>252</v>
      </c>
      <c r="Z45" s="55">
        <v>8</v>
      </c>
      <c r="AA45" s="53">
        <v>13</v>
      </c>
      <c r="AB45" s="54" t="s">
        <v>225</v>
      </c>
      <c r="AC45" s="55">
        <v>6</v>
      </c>
      <c r="AD45" s="21"/>
      <c r="AE45" s="22" t="s">
        <v>12</v>
      </c>
      <c r="AF45" s="23"/>
      <c r="AG45" s="82"/>
      <c r="AH45" s="84"/>
      <c r="AI45" s="84"/>
      <c r="AJ45" s="84"/>
      <c r="AK45" s="84"/>
      <c r="AL45" s="84"/>
      <c r="AM45" s="84"/>
      <c r="AN45" s="84"/>
    </row>
    <row r="46" spans="1:40" ht="15.95" customHeight="1">
      <c r="A46" s="78">
        <v>18</v>
      </c>
      <c r="B46" s="79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2" t="s">
        <v>11</v>
      </c>
      <c r="Y46" s="73"/>
      <c r="Z46" s="74"/>
      <c r="AA46" s="50"/>
      <c r="AB46" s="51"/>
      <c r="AC46" s="52"/>
      <c r="AD46" s="50"/>
      <c r="AE46" s="51"/>
      <c r="AF46" s="52"/>
      <c r="AG46" s="81">
        <f>COUNTIF(C46:AF47,"○")</f>
        <v>2</v>
      </c>
      <c r="AH46" s="83">
        <f>COUNTIF(C46:AF47,"●")</f>
        <v>3</v>
      </c>
      <c r="AI46" s="83">
        <f>COUNTIF(C46:AF47,"△")</f>
        <v>0</v>
      </c>
      <c r="AJ46" s="83">
        <f t="shared" ref="AJ46" si="77">+AG46*3+AI46*1</f>
        <v>6</v>
      </c>
      <c r="AK46" s="83">
        <f t="shared" ref="AK46" si="78">+E47+H47+K47+N47+Q47+T47+W47+Z47+AC47+AF47</f>
        <v>44</v>
      </c>
      <c r="AL46" s="83">
        <f t="shared" ref="AL46" si="79">+C47+F47+I47+L47+O47+R47+U47+X47+AA47+AD47</f>
        <v>26</v>
      </c>
      <c r="AM46" s="83">
        <f t="shared" ref="AM46" si="80">+RANK(AJ46,$AJ$32:$AJ$50,0)*100+RANK(AK46,$AK$32:$AK$50,1)*10+RANK(AL46,$AL$32:$AL$50,0)</f>
        <v>677</v>
      </c>
      <c r="AN46" s="83">
        <f t="shared" ref="AN46" si="81">+RANK(AM46,$AM$32:$AM$50,1)</f>
        <v>6</v>
      </c>
    </row>
    <row r="47" spans="1:40" ht="15.95" customHeight="1">
      <c r="A47" s="78"/>
      <c r="B47" s="80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253</v>
      </c>
      <c r="W47" s="43">
        <v>13</v>
      </c>
      <c r="X47" s="75"/>
      <c r="Y47" s="76"/>
      <c r="Z47" s="77"/>
      <c r="AA47" s="53">
        <v>9</v>
      </c>
      <c r="AB47" s="54" t="s">
        <v>225</v>
      </c>
      <c r="AC47" s="55">
        <v>7</v>
      </c>
      <c r="AD47" s="53">
        <v>9</v>
      </c>
      <c r="AE47" s="54" t="s">
        <v>225</v>
      </c>
      <c r="AF47" s="55">
        <v>7</v>
      </c>
      <c r="AG47" s="82"/>
      <c r="AH47" s="84"/>
      <c r="AI47" s="84"/>
      <c r="AJ47" s="84"/>
      <c r="AK47" s="84"/>
      <c r="AL47" s="84"/>
      <c r="AM47" s="84"/>
      <c r="AN47" s="84"/>
    </row>
    <row r="48" spans="1:40" ht="15.95" customHeight="1">
      <c r="A48" s="78">
        <v>19</v>
      </c>
      <c r="B48" s="79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38"/>
      <c r="V48" s="39"/>
      <c r="W48" s="40"/>
      <c r="X48" s="38"/>
      <c r="Y48" s="39"/>
      <c r="Z48" s="40"/>
      <c r="AA48" s="72" t="s">
        <v>11</v>
      </c>
      <c r="AB48" s="73"/>
      <c r="AC48" s="74"/>
      <c r="AD48" s="38"/>
      <c r="AE48" s="39"/>
      <c r="AF48" s="40"/>
      <c r="AG48" s="81">
        <f>COUNTIF(C48:AF49,"○")</f>
        <v>0</v>
      </c>
      <c r="AH48" s="83">
        <f>COUNTIF(C48:AF49,"●")</f>
        <v>5</v>
      </c>
      <c r="AI48" s="83">
        <f>COUNTIF(C48:AF49,"△")</f>
        <v>0</v>
      </c>
      <c r="AJ48" s="83">
        <f t="shared" ref="AJ48" si="82">+AG48*3+AI48*1</f>
        <v>0</v>
      </c>
      <c r="AK48" s="83">
        <f t="shared" ref="AK48" si="83">+E49+H49+K49+N49+Q49+T49+W49+Z49+AC49+AF49</f>
        <v>55</v>
      </c>
      <c r="AL48" s="83">
        <f t="shared" ref="AL48" si="84">+C49+F49+I49+L49+O49+R49+U49+X49+AA49+AD49</f>
        <v>30</v>
      </c>
      <c r="AM48" s="83">
        <f t="shared" ref="AM48" si="85">+RANK(AJ48,$AJ$32:$AJ$50,0)*100+RANK(AK48,$AK$32:$AK$50,1)*10+RANK(AL48,$AL$32:$AL$50,0)</f>
        <v>906</v>
      </c>
      <c r="AN48" s="83">
        <f t="shared" ref="AN48" si="86">+RANK(AM48,$AM$32:$AM$50,1)</f>
        <v>10</v>
      </c>
    </row>
    <row r="49" spans="1:40" ht="15.95" customHeight="1">
      <c r="A49" s="78"/>
      <c r="B49" s="80"/>
      <c r="C49" s="21"/>
      <c r="D49" s="22" t="s">
        <v>12</v>
      </c>
      <c r="E49" s="23"/>
      <c r="F49" s="21"/>
      <c r="G49" s="22" t="s">
        <v>12</v>
      </c>
      <c r="H49" s="23"/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21"/>
      <c r="S49" s="22" t="s">
        <v>12</v>
      </c>
      <c r="T49" s="23"/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75"/>
      <c r="AB49" s="76"/>
      <c r="AC49" s="77"/>
      <c r="AD49" s="41">
        <v>9</v>
      </c>
      <c r="AE49" s="42" t="s">
        <v>223</v>
      </c>
      <c r="AF49" s="43">
        <v>17</v>
      </c>
      <c r="AG49" s="82"/>
      <c r="AH49" s="84"/>
      <c r="AI49" s="84"/>
      <c r="AJ49" s="84"/>
      <c r="AK49" s="84"/>
      <c r="AL49" s="84"/>
      <c r="AM49" s="84"/>
      <c r="AN49" s="84"/>
    </row>
    <row r="50" spans="1:40" ht="15.95" customHeight="1">
      <c r="A50" s="78">
        <v>20</v>
      </c>
      <c r="B50" s="79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50"/>
      <c r="G50" s="51"/>
      <c r="H50" s="52"/>
      <c r="I50" s="50"/>
      <c r="J50" s="51"/>
      <c r="K50" s="52"/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50"/>
      <c r="AB50" s="51"/>
      <c r="AC50" s="52"/>
      <c r="AD50" s="72" t="s">
        <v>11</v>
      </c>
      <c r="AE50" s="73"/>
      <c r="AF50" s="74"/>
      <c r="AG50" s="81">
        <f>COUNTIF(C50:AF51,"○")</f>
        <v>5</v>
      </c>
      <c r="AH50" s="83">
        <f>COUNTIF(C50:AF51,"●")</f>
        <v>1</v>
      </c>
      <c r="AI50" s="83">
        <f>COUNTIF(C50:AF51,"△")</f>
        <v>0</v>
      </c>
      <c r="AJ50" s="83">
        <f t="shared" ref="AJ50" si="87">+AG50*3+AI50*1</f>
        <v>15</v>
      </c>
      <c r="AK50" s="83">
        <f t="shared" ref="AK50" si="88">+E51+H51+K51+N51+Q51+T51+W51+Z51+AC51+AF51</f>
        <v>30</v>
      </c>
      <c r="AL50" s="83">
        <f t="shared" ref="AL50" si="89">+C51+F51+I51+L51+O51+R51+U51+X51+AA51+AD51</f>
        <v>94</v>
      </c>
      <c r="AM50" s="83">
        <f t="shared" ref="AM50" si="90">+RANK(AJ50,$AJ$32:$AJ$50,0)*100+RANK(AK50,$AK$32:$AK$50,1)*10+RANK(AL50,$AL$32:$AL$50,0)</f>
        <v>231</v>
      </c>
      <c r="AN50" s="83">
        <f t="shared" ref="AN50" si="91">+RANK(AM50,$AM$32:$AM$50,1)</f>
        <v>2</v>
      </c>
    </row>
    <row r="51" spans="1:40" ht="15.95" customHeight="1">
      <c r="A51" s="78"/>
      <c r="B51" s="80"/>
      <c r="C51" s="21"/>
      <c r="D51" s="22" t="s">
        <v>12</v>
      </c>
      <c r="E51" s="23"/>
      <c r="F51" s="53">
        <v>17</v>
      </c>
      <c r="G51" s="54" t="s">
        <v>267</v>
      </c>
      <c r="H51" s="55">
        <v>2</v>
      </c>
      <c r="I51" s="53">
        <v>17</v>
      </c>
      <c r="J51" s="54" t="s">
        <v>225</v>
      </c>
      <c r="K51" s="55">
        <v>5</v>
      </c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53">
        <v>17</v>
      </c>
      <c r="AB51" s="54" t="s">
        <v>225</v>
      </c>
      <c r="AC51" s="55">
        <v>9</v>
      </c>
      <c r="AD51" s="75"/>
      <c r="AE51" s="76"/>
      <c r="AF51" s="77"/>
      <c r="AG51" s="82"/>
      <c r="AH51" s="84"/>
      <c r="AI51" s="84"/>
      <c r="AJ51" s="84"/>
      <c r="AK51" s="84"/>
      <c r="AL51" s="84"/>
      <c r="AM51" s="84"/>
      <c r="AN51" s="84"/>
    </row>
    <row r="52" spans="1:40">
      <c r="AG52" s="13">
        <f>SUM(AG32:AG51)</f>
        <v>24</v>
      </c>
      <c r="AH52" s="13">
        <f>SUM(AH32:AH51)</f>
        <v>24</v>
      </c>
      <c r="AI52" s="13">
        <f>SUM(AI32:AI51)/2</f>
        <v>0</v>
      </c>
      <c r="AK52" s="13">
        <f>SUM(AK32:AK51)</f>
        <v>368</v>
      </c>
      <c r="AL52" s="13">
        <f>SUM(AL32:AL51)</f>
        <v>368</v>
      </c>
    </row>
    <row r="58" spans="1:40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>
      <c r="B59" s="16" t="str">
        <f>+データ１!B10</f>
        <v>スーパーリ－グ 　　                  　　　 第１２回大会  　　　        　Ｃブロック     　　              ２０１８</v>
      </c>
      <c r="C59" s="85" t="str">
        <f>+IF(B60="","",+B60)</f>
        <v>大島中央</v>
      </c>
      <c r="D59" s="86"/>
      <c r="E59" s="87"/>
      <c r="F59" s="85" t="str">
        <f>+IF(B62="","",+B62)</f>
        <v>篠崎アトムズ</v>
      </c>
      <c r="G59" s="86"/>
      <c r="H59" s="87"/>
      <c r="I59" s="85" t="str">
        <f>+IF(B64="","",+B64)</f>
        <v>南千住ペガサス</v>
      </c>
      <c r="J59" s="86"/>
      <c r="K59" s="87"/>
      <c r="L59" s="85" t="str">
        <f>+IF(B66="","",+B66)</f>
        <v>フレール</v>
      </c>
      <c r="M59" s="86"/>
      <c r="N59" s="87"/>
      <c r="O59" s="85" t="str">
        <f>+IF(B68="","",+B68)</f>
        <v>目黒ペガサス</v>
      </c>
      <c r="P59" s="86"/>
      <c r="Q59" s="87"/>
      <c r="R59" s="85" t="str">
        <f>+IF(B70="","",+B70)</f>
        <v>墨田スターズ</v>
      </c>
      <c r="S59" s="86"/>
      <c r="T59" s="87"/>
      <c r="U59" s="85" t="str">
        <f>+IF(B72="","",+B72)</f>
        <v>八成野球クラブ</v>
      </c>
      <c r="V59" s="86"/>
      <c r="W59" s="87"/>
      <c r="X59" s="85" t="str">
        <f>+IF(B74="","",+B74)</f>
        <v>落合コメッツ</v>
      </c>
      <c r="Y59" s="86"/>
      <c r="Z59" s="87"/>
      <c r="AA59" s="85" t="str">
        <f>+IF(B76="","",+B76)</f>
        <v>月島ライオンズ</v>
      </c>
      <c r="AB59" s="86"/>
      <c r="AC59" s="87"/>
      <c r="AD59" s="85" t="str">
        <f>+IF(B78="","",+B78)</f>
        <v>石浜レッズ</v>
      </c>
      <c r="AE59" s="86"/>
      <c r="AF59" s="87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>
      <c r="A60" s="78">
        <v>21</v>
      </c>
      <c r="B60" s="79" t="str">
        <f>IF(データ２!B42="","",VLOOKUP(A60,データ２!$A$2:$B$200,2))</f>
        <v>大島中央</v>
      </c>
      <c r="C60" s="72" t="s">
        <v>11</v>
      </c>
      <c r="D60" s="73"/>
      <c r="E60" s="74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1">
        <f>COUNTIF(C60:AF61,"○")</f>
        <v>1</v>
      </c>
      <c r="AH60" s="83">
        <f>COUNTIF(C60:AF61,"●")</f>
        <v>2</v>
      </c>
      <c r="AI60" s="83">
        <f>COUNTIF(C60:AF61,"△")</f>
        <v>0</v>
      </c>
      <c r="AJ60" s="83">
        <f t="shared" ref="AJ60" si="92">+AG60*3+AI60*1</f>
        <v>3</v>
      </c>
      <c r="AK60" s="83">
        <f>+E61+H61+K61+N61+Q61+T61+W61+Z61+AC61+AF61</f>
        <v>18</v>
      </c>
      <c r="AL60" s="83">
        <f>+C61+F61+I61+L61+O61+R61+U61+X61+AA61+AD61</f>
        <v>26</v>
      </c>
      <c r="AM60" s="83">
        <f>+RANK(AJ60,$AJ$60:$AJ$78,0)*100+RANK(AK60,$AK$60:$AK$78,1)*10+RANK(AL60,$AL$60:$AL$80,0)</f>
        <v>849</v>
      </c>
      <c r="AN60" s="83">
        <f>+RANK(AM60,$AM$60:$AM$78,1)</f>
        <v>8</v>
      </c>
    </row>
    <row r="61" spans="1:40" ht="15.95" customHeight="1">
      <c r="A61" s="78"/>
      <c r="B61" s="80"/>
      <c r="C61" s="75"/>
      <c r="D61" s="76"/>
      <c r="E61" s="77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2"/>
      <c r="AH61" s="84"/>
      <c r="AI61" s="84"/>
      <c r="AJ61" s="84"/>
      <c r="AK61" s="84"/>
      <c r="AL61" s="84"/>
      <c r="AM61" s="84"/>
      <c r="AN61" s="84"/>
    </row>
    <row r="62" spans="1:40" ht="15.95" customHeight="1">
      <c r="A62" s="78">
        <v>22</v>
      </c>
      <c r="B62" s="79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2" t="s">
        <v>11</v>
      </c>
      <c r="G62" s="73"/>
      <c r="H62" s="74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38"/>
      <c r="AE62" s="39"/>
      <c r="AF62" s="40"/>
      <c r="AG62" s="81">
        <f>COUNTIF(C62:AF63,"○")</f>
        <v>0</v>
      </c>
      <c r="AH62" s="83">
        <f>COUNTIF(C62:AF63,"●")</f>
        <v>2</v>
      </c>
      <c r="AI62" s="83">
        <f>COUNTIF(C62:AF63,"△")</f>
        <v>0</v>
      </c>
      <c r="AJ62" s="83">
        <f t="shared" ref="AJ62" si="93">+AG62*3+AI62*1</f>
        <v>0</v>
      </c>
      <c r="AK62" s="83">
        <f t="shared" ref="AK62" si="94">+E63+H63+K63+N63+Q63+T63+W63+Z63+AC63+AF63</f>
        <v>41</v>
      </c>
      <c r="AL62" s="83">
        <f t="shared" ref="AL62" si="95">+C63+F63+I63+L63+O63+R63+U63+X63+AA63+AD63</f>
        <v>5</v>
      </c>
      <c r="AM62" s="83">
        <f t="shared" ref="AM62" si="96">+RANK(AJ62,$AJ$60:$AJ$78,0)*100+RANK(AK62,$AK$60:$AK$78,1)*10+RANK(AL62,$AL$60:$AL$80,0)</f>
        <v>1081</v>
      </c>
      <c r="AN62" s="83">
        <f t="shared" ref="AN62" si="97">+RANK(AM62,$AM$60:$AM$78,1)</f>
        <v>10</v>
      </c>
    </row>
    <row r="63" spans="1:40" ht="15.95" customHeight="1">
      <c r="A63" s="78"/>
      <c r="B63" s="80"/>
      <c r="C63" s="21"/>
      <c r="D63" s="22" t="s">
        <v>12</v>
      </c>
      <c r="E63" s="23"/>
      <c r="F63" s="75"/>
      <c r="G63" s="76"/>
      <c r="H63" s="77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82"/>
      <c r="AH63" s="84"/>
      <c r="AI63" s="84"/>
      <c r="AJ63" s="84"/>
      <c r="AK63" s="84"/>
      <c r="AL63" s="84"/>
      <c r="AM63" s="84"/>
      <c r="AN63" s="84"/>
    </row>
    <row r="64" spans="1:40" ht="15.95" customHeight="1">
      <c r="A64" s="78">
        <v>23</v>
      </c>
      <c r="B64" s="79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2" t="s">
        <v>11</v>
      </c>
      <c r="J64" s="73"/>
      <c r="K64" s="74"/>
      <c r="L64" s="50"/>
      <c r="M64" s="51"/>
      <c r="N64" s="52"/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50"/>
      <c r="Y64" s="51"/>
      <c r="Z64" s="52"/>
      <c r="AA64" s="50"/>
      <c r="AB64" s="51"/>
      <c r="AC64" s="52"/>
      <c r="AD64" s="50"/>
      <c r="AE64" s="51"/>
      <c r="AF64" s="52"/>
      <c r="AG64" s="81">
        <f>COUNTIF(C64:AF65,"○")</f>
        <v>5</v>
      </c>
      <c r="AH64" s="83">
        <f>COUNTIF(C64:AF65,"●")</f>
        <v>1</v>
      </c>
      <c r="AI64" s="83">
        <f>COUNTIF(C64:AF65,"△")</f>
        <v>0</v>
      </c>
      <c r="AJ64" s="83">
        <f t="shared" ref="AJ64" si="98">+AG64*3+AI64*1</f>
        <v>15</v>
      </c>
      <c r="AK64" s="83">
        <f t="shared" ref="AK64" si="99">+E65+H65+K65+N65+Q65+T65+W65+Z65+AC65+AF65</f>
        <v>19</v>
      </c>
      <c r="AL64" s="83">
        <f t="shared" ref="AL64" si="100">+C65+F65+I65+L65+O65+R65+U65+X65+AA65+AD65</f>
        <v>62</v>
      </c>
      <c r="AM64" s="83">
        <f t="shared" ref="AM64" si="101">+RANK(AJ64,$AJ$60:$AJ$78,0)*100+RANK(AK64,$AK$60:$AK$78,1)*10+RANK(AL64,$AL$60:$AL$80,0)</f>
        <v>153</v>
      </c>
      <c r="AN64" s="83">
        <f t="shared" ref="AN64" si="102">+RANK(AM64,$AM$60:$AM$78,1)</f>
        <v>1</v>
      </c>
    </row>
    <row r="65" spans="1:40" ht="15.95" customHeight="1">
      <c r="A65" s="78"/>
      <c r="B65" s="80"/>
      <c r="C65" s="21"/>
      <c r="D65" s="22" t="s">
        <v>12</v>
      </c>
      <c r="E65" s="23"/>
      <c r="F65" s="21"/>
      <c r="G65" s="22" t="s">
        <v>12</v>
      </c>
      <c r="H65" s="23"/>
      <c r="I65" s="75"/>
      <c r="J65" s="76"/>
      <c r="K65" s="77"/>
      <c r="L65" s="53">
        <v>4</v>
      </c>
      <c r="M65" s="54" t="s">
        <v>225</v>
      </c>
      <c r="N65" s="55">
        <v>2</v>
      </c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53">
        <v>11</v>
      </c>
      <c r="Y65" s="54" t="s">
        <v>225</v>
      </c>
      <c r="Z65" s="55">
        <v>1</v>
      </c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2"/>
      <c r="AH65" s="84"/>
      <c r="AI65" s="84"/>
      <c r="AJ65" s="84"/>
      <c r="AK65" s="84"/>
      <c r="AL65" s="84"/>
      <c r="AM65" s="84"/>
      <c r="AN65" s="84"/>
    </row>
    <row r="66" spans="1:40" ht="15.95" customHeight="1">
      <c r="A66" s="78">
        <v>24</v>
      </c>
      <c r="B66" s="79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72" t="s">
        <v>11</v>
      </c>
      <c r="M66" s="73"/>
      <c r="N66" s="74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50"/>
      <c r="Y66" s="51"/>
      <c r="Z66" s="52"/>
      <c r="AA66" s="18" t="s">
        <v>147</v>
      </c>
      <c r="AB66" s="19" t="s">
        <v>12</v>
      </c>
      <c r="AC66" s="20">
        <v>29</v>
      </c>
      <c r="AD66" s="50"/>
      <c r="AE66" s="51"/>
      <c r="AF66" s="52"/>
      <c r="AG66" s="81">
        <f>COUNTIF(C66:AF67,"○")</f>
        <v>2</v>
      </c>
      <c r="AH66" s="83">
        <f>COUNTIF(C66:AF67,"●")</f>
        <v>1</v>
      </c>
      <c r="AI66" s="83">
        <f>COUNTIF(C66:AF67,"△")</f>
        <v>1</v>
      </c>
      <c r="AJ66" s="83">
        <f t="shared" ref="AJ66" si="103">+AG66*3+AI66*1</f>
        <v>7</v>
      </c>
      <c r="AK66" s="83">
        <f t="shared" ref="AK66" si="104">+E67+H67+K67+N67+Q67+T67+W67+Z67+AC67+AF67</f>
        <v>9</v>
      </c>
      <c r="AL66" s="83">
        <f t="shared" ref="AL66" si="105">+C67+F67+I67+L67+O67+R67+U67+X67+AA67+AD67</f>
        <v>51</v>
      </c>
      <c r="AM66" s="83">
        <f t="shared" ref="AM66" si="106">+RANK(AJ66,$AJ$60:$AJ$78,0)*100+RANK(AK66,$AK$60:$AK$78,1)*10+RANK(AL66,$AL$60:$AL$80,0)</f>
        <v>524</v>
      </c>
      <c r="AN66" s="83">
        <f t="shared" ref="AN66" si="107">+RANK(AM66,$AM$60:$AM$78,1)</f>
        <v>5</v>
      </c>
    </row>
    <row r="67" spans="1:40" ht="15.95" customHeight="1">
      <c r="A67" s="78"/>
      <c r="B67" s="80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75"/>
      <c r="M67" s="76"/>
      <c r="N67" s="77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53">
        <v>28</v>
      </c>
      <c r="Y67" s="54" t="s">
        <v>225</v>
      </c>
      <c r="Z67" s="55">
        <v>0</v>
      </c>
      <c r="AA67" s="21"/>
      <c r="AB67" s="22" t="s">
        <v>12</v>
      </c>
      <c r="AC67" s="23"/>
      <c r="AD67" s="53">
        <v>17</v>
      </c>
      <c r="AE67" s="54" t="s">
        <v>225</v>
      </c>
      <c r="AF67" s="55">
        <v>1</v>
      </c>
      <c r="AG67" s="82"/>
      <c r="AH67" s="84"/>
      <c r="AI67" s="84"/>
      <c r="AJ67" s="84"/>
      <c r="AK67" s="84"/>
      <c r="AL67" s="84"/>
      <c r="AM67" s="84"/>
      <c r="AN67" s="84"/>
    </row>
    <row r="68" spans="1:40" ht="15.95" customHeight="1">
      <c r="A68" s="78">
        <v>25</v>
      </c>
      <c r="B68" s="79" t="str">
        <f>IF(データ２!B50="","",VLOOKUP(A68,データ２!$A$2:$B$200,2))</f>
        <v>目黒ペガサス</v>
      </c>
      <c r="C68" s="50"/>
      <c r="D68" s="51"/>
      <c r="E68" s="52"/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2" t="s">
        <v>11</v>
      </c>
      <c r="P68" s="73"/>
      <c r="Q68" s="74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1">
        <f>COUNTIF(C68:AF69,"○")</f>
        <v>3</v>
      </c>
      <c r="AH68" s="83">
        <f>COUNTIF(C68:AF69,"●")</f>
        <v>2</v>
      </c>
      <c r="AI68" s="83">
        <f>COUNTIF(C68:AF69,"△")</f>
        <v>0</v>
      </c>
      <c r="AJ68" s="83">
        <f t="shared" ref="AJ68" si="108">+AG68*3+AI68*1</f>
        <v>9</v>
      </c>
      <c r="AK68" s="83">
        <f t="shared" ref="AK68" si="109">+E69+H69+K69+N69+Q69+T69+W69+Z69+AC69+AF69</f>
        <v>26</v>
      </c>
      <c r="AL68" s="83">
        <f t="shared" ref="AL68" si="110">+C69+F69+I69+L69+O69+R69+U69+X69+AA69+AD69</f>
        <v>30</v>
      </c>
      <c r="AM68" s="83">
        <f t="shared" ref="AM68" si="111">+RANK(AJ68,$AJ$60:$AJ$78,0)*100+RANK(AK68,$AK$60:$AK$78,1)*10+RANK(AL68,$AL$60:$AL$80,0)</f>
        <v>368</v>
      </c>
      <c r="AN68" s="83">
        <f t="shared" ref="AN68" si="112">+RANK(AM68,$AM$60:$AM$78,1)</f>
        <v>4</v>
      </c>
    </row>
    <row r="69" spans="1:40" ht="15.95" customHeight="1">
      <c r="A69" s="78"/>
      <c r="B69" s="80"/>
      <c r="C69" s="53">
        <v>5</v>
      </c>
      <c r="D69" s="54" t="s">
        <v>225</v>
      </c>
      <c r="E69" s="55">
        <v>3</v>
      </c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5"/>
      <c r="P69" s="76"/>
      <c r="Q69" s="77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2"/>
      <c r="AH69" s="84"/>
      <c r="AI69" s="84"/>
      <c r="AJ69" s="84"/>
      <c r="AK69" s="84"/>
      <c r="AL69" s="84"/>
      <c r="AM69" s="84"/>
      <c r="AN69" s="84"/>
    </row>
    <row r="70" spans="1:40" ht="15.95" customHeight="1">
      <c r="A70" s="78">
        <v>26</v>
      </c>
      <c r="B70" s="79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2" t="s">
        <v>11</v>
      </c>
      <c r="S70" s="73"/>
      <c r="T70" s="74"/>
      <c r="U70" s="18" t="s">
        <v>147</v>
      </c>
      <c r="V70" s="19" t="s">
        <v>12</v>
      </c>
      <c r="W70" s="20">
        <v>36</v>
      </c>
      <c r="X70" s="50"/>
      <c r="Y70" s="51"/>
      <c r="Z70" s="52"/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1">
        <f>COUNTIF(C70:AF71,"○")</f>
        <v>4</v>
      </c>
      <c r="AH70" s="83">
        <f>COUNTIF(C70:AF71,"●")</f>
        <v>0</v>
      </c>
      <c r="AI70" s="83">
        <f>COUNTIF(C70:AF71,"△")</f>
        <v>1</v>
      </c>
      <c r="AJ70" s="83">
        <f t="shared" ref="AJ70" si="113">+AG70*3+AI70*1</f>
        <v>13</v>
      </c>
      <c r="AK70" s="83">
        <f t="shared" ref="AK70" si="114">+E71+H71+K71+N71+Q71+T71+W71+Z71+AC71+AF71</f>
        <v>11</v>
      </c>
      <c r="AL70" s="83">
        <f t="shared" ref="AL70" si="115">+C71+F71+I71+L71+O71+R71+U71+X71+AA71+AD71</f>
        <v>65</v>
      </c>
      <c r="AM70" s="83">
        <f t="shared" ref="AM70" si="116">+RANK(AJ70,$AJ$60:$AJ$78,0)*100+RANK(AK70,$AK$60:$AK$78,1)*10+RANK(AL70,$AL$60:$AL$80,0)</f>
        <v>232</v>
      </c>
      <c r="AN70" s="83">
        <f t="shared" ref="AN70" si="117">+RANK(AM70,$AM$60:$AM$78,1)</f>
        <v>2</v>
      </c>
    </row>
    <row r="71" spans="1:40" ht="15.95" customHeight="1">
      <c r="A71" s="78"/>
      <c r="B71" s="80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5"/>
      <c r="S71" s="76"/>
      <c r="T71" s="77"/>
      <c r="U71" s="21"/>
      <c r="V71" s="22" t="s">
        <v>12</v>
      </c>
      <c r="W71" s="23"/>
      <c r="X71" s="53">
        <v>25</v>
      </c>
      <c r="Y71" s="54" t="s">
        <v>225</v>
      </c>
      <c r="Z71" s="55">
        <v>0</v>
      </c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2"/>
      <c r="AH71" s="84"/>
      <c r="AI71" s="84"/>
      <c r="AJ71" s="84"/>
      <c r="AK71" s="84"/>
      <c r="AL71" s="84"/>
      <c r="AM71" s="84"/>
      <c r="AN71" s="84"/>
    </row>
    <row r="72" spans="1:40" ht="15.95" customHeight="1">
      <c r="A72" s="78">
        <v>27</v>
      </c>
      <c r="B72" s="79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2" t="s">
        <v>11</v>
      </c>
      <c r="V72" s="73"/>
      <c r="W72" s="74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50"/>
      <c r="AE72" s="51"/>
      <c r="AF72" s="52"/>
      <c r="AG72" s="81">
        <f>COUNTIF(C72:AF73,"○")</f>
        <v>3</v>
      </c>
      <c r="AH72" s="83">
        <f>COUNTIF(C72:AF73,"●")</f>
        <v>0</v>
      </c>
      <c r="AI72" s="83">
        <f>COUNTIF(C72:AF73,"△")</f>
        <v>0</v>
      </c>
      <c r="AJ72" s="83">
        <f t="shared" ref="AJ72" si="118">+AG72*3+AI72*1</f>
        <v>9</v>
      </c>
      <c r="AK72" s="83">
        <f t="shared" ref="AK72" si="119">+E73+H73+K73+N73+Q73+T73+W73+Z73+AC73+AF73</f>
        <v>1</v>
      </c>
      <c r="AL72" s="83">
        <f t="shared" ref="AL72" si="120">+C73+F73+I73+L73+O73+R73+U73+X73+AA73+AD73</f>
        <v>37</v>
      </c>
      <c r="AM72" s="83">
        <f t="shared" ref="AM72" si="121">+RANK(AJ72,$AJ$60:$AJ$78,0)*100+RANK(AK72,$AK$60:$AK$78,1)*10+RANK(AL72,$AL$60:$AL$80,0)</f>
        <v>316</v>
      </c>
      <c r="AN72" s="83">
        <f t="shared" ref="AN72" si="122">+RANK(AM72,$AM$60:$AM$78,1)</f>
        <v>3</v>
      </c>
    </row>
    <row r="73" spans="1:40" ht="15.95" customHeight="1">
      <c r="A73" s="78"/>
      <c r="B73" s="80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247</v>
      </c>
      <c r="Q73" s="55">
        <v>1</v>
      </c>
      <c r="R73" s="21"/>
      <c r="S73" s="22" t="s">
        <v>12</v>
      </c>
      <c r="T73" s="23"/>
      <c r="U73" s="75"/>
      <c r="V73" s="76"/>
      <c r="W73" s="77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53">
        <v>20</v>
      </c>
      <c r="AE73" s="54" t="s">
        <v>225</v>
      </c>
      <c r="AF73" s="55">
        <v>0</v>
      </c>
      <c r="AG73" s="82"/>
      <c r="AH73" s="84"/>
      <c r="AI73" s="84"/>
      <c r="AJ73" s="84"/>
      <c r="AK73" s="84"/>
      <c r="AL73" s="84"/>
      <c r="AM73" s="84"/>
      <c r="AN73" s="84"/>
    </row>
    <row r="74" spans="1:40" ht="15.95" customHeight="1">
      <c r="A74" s="78">
        <v>28</v>
      </c>
      <c r="B74" s="79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72" t="s">
        <v>11</v>
      </c>
      <c r="Y74" s="73"/>
      <c r="Z74" s="74"/>
      <c r="AA74" s="50"/>
      <c r="AB74" s="51"/>
      <c r="AC74" s="52"/>
      <c r="AD74" s="50"/>
      <c r="AE74" s="51"/>
      <c r="AF74" s="52"/>
      <c r="AG74" s="81">
        <f>COUNTIF(C74:AF75,"○")</f>
        <v>2</v>
      </c>
      <c r="AH74" s="83">
        <f>COUNTIF(C74:AF75,"●")</f>
        <v>4</v>
      </c>
      <c r="AI74" s="83">
        <f>COUNTIF(C74:AF75,"△")</f>
        <v>0</v>
      </c>
      <c r="AJ74" s="83">
        <f t="shared" ref="AJ74" si="123">+AG74*3+AI74*1</f>
        <v>6</v>
      </c>
      <c r="AK74" s="83">
        <f t="shared" ref="AK74" si="124">+E75+H75+K75+N75+Q75+T75+W75+Z75+AC75+AF75</f>
        <v>75</v>
      </c>
      <c r="AL74" s="83">
        <f t="shared" ref="AL74" si="125">+C75+F75+I75+L75+O75+R75+U75+X75+AA75+AD75</f>
        <v>25</v>
      </c>
      <c r="AM74" s="83">
        <f t="shared" ref="AM74" si="126">+RANK(AJ74,$AJ$60:$AJ$78,0)*100+RANK(AK74,$AK$60:$AK$78,1)*10+RANK(AL74,$AL$60:$AL$80,0)</f>
        <v>700</v>
      </c>
      <c r="AN74" s="83">
        <f t="shared" ref="AN74" si="127">+RANK(AM74,$AM$60:$AM$78,1)</f>
        <v>6</v>
      </c>
    </row>
    <row r="75" spans="1:40" ht="15.95" customHeight="1">
      <c r="A75" s="78"/>
      <c r="B75" s="80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75"/>
      <c r="Y75" s="76"/>
      <c r="Z75" s="77"/>
      <c r="AA75" s="53">
        <v>11</v>
      </c>
      <c r="AB75" s="54" t="s">
        <v>225</v>
      </c>
      <c r="AC75" s="55">
        <v>0</v>
      </c>
      <c r="AD75" s="53">
        <v>9</v>
      </c>
      <c r="AE75" s="54" t="s">
        <v>254</v>
      </c>
      <c r="AF75" s="55">
        <v>1</v>
      </c>
      <c r="AG75" s="82"/>
      <c r="AH75" s="84"/>
      <c r="AI75" s="84"/>
      <c r="AJ75" s="84"/>
      <c r="AK75" s="84"/>
      <c r="AL75" s="84"/>
      <c r="AM75" s="84"/>
      <c r="AN75" s="84"/>
    </row>
    <row r="76" spans="1:40" ht="15.95" customHeight="1">
      <c r="A76" s="78">
        <v>29</v>
      </c>
      <c r="B76" s="79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38"/>
      <c r="Y76" s="39"/>
      <c r="Z76" s="40"/>
      <c r="AA76" s="72" t="s">
        <v>11</v>
      </c>
      <c r="AB76" s="73"/>
      <c r="AC76" s="74"/>
      <c r="AD76" s="38"/>
      <c r="AE76" s="39"/>
      <c r="AF76" s="40"/>
      <c r="AG76" s="81">
        <f>COUNTIF(C76:AF77,"○")</f>
        <v>1</v>
      </c>
      <c r="AH76" s="83">
        <f>COUNTIF(C76:AF77,"●")</f>
        <v>5</v>
      </c>
      <c r="AI76" s="83">
        <f>COUNTIF(C76:AF77,"△")</f>
        <v>0</v>
      </c>
      <c r="AJ76" s="83">
        <f t="shared" ref="AJ76" si="128">+AG76*3+AI76*1</f>
        <v>3</v>
      </c>
      <c r="AK76" s="83">
        <f t="shared" ref="AK76" si="129">+E77+H77+K77+N77+Q77+T77+W77+Z77+AC77+AF77</f>
        <v>65</v>
      </c>
      <c r="AL76" s="83">
        <f t="shared" ref="AL76" si="130">+C77+F77+I77+L77+O77+R77+U77+X77+AA77+AD77</f>
        <v>32</v>
      </c>
      <c r="AM76" s="83">
        <f t="shared" ref="AM76" si="131">+RANK(AJ76,$AJ$60:$AJ$78,0)*100+RANK(AK76,$AK$60:$AK$78,1)*10+RANK(AL76,$AL$60:$AL$80,0)</f>
        <v>887</v>
      </c>
      <c r="AN76" s="83">
        <f t="shared" ref="AN76" si="132">+RANK(AM76,$AM$60:$AM$78,1)</f>
        <v>9</v>
      </c>
    </row>
    <row r="77" spans="1:40" ht="15.95" customHeight="1">
      <c r="A77" s="78"/>
      <c r="B77" s="80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75"/>
      <c r="AB77" s="76"/>
      <c r="AC77" s="77"/>
      <c r="AD77" s="41">
        <v>8</v>
      </c>
      <c r="AE77" s="42" t="s">
        <v>266</v>
      </c>
      <c r="AF77" s="43">
        <v>10</v>
      </c>
      <c r="AG77" s="82"/>
      <c r="AH77" s="84"/>
      <c r="AI77" s="84"/>
      <c r="AJ77" s="84"/>
      <c r="AK77" s="84"/>
      <c r="AL77" s="84"/>
      <c r="AM77" s="84"/>
      <c r="AN77" s="84"/>
    </row>
    <row r="78" spans="1:40" ht="15.95" customHeight="1">
      <c r="A78" s="78">
        <v>30</v>
      </c>
      <c r="B78" s="79" t="str">
        <f>IF(データ２!B60="","",VLOOKUP(A78,データ２!$A$2:$B$200,2))</f>
        <v>石浜レッズ</v>
      </c>
      <c r="C78" s="38"/>
      <c r="D78" s="39"/>
      <c r="E78" s="40"/>
      <c r="F78" s="50"/>
      <c r="G78" s="51"/>
      <c r="H78" s="52"/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50"/>
      <c r="AB78" s="51"/>
      <c r="AC78" s="52"/>
      <c r="AD78" s="72" t="s">
        <v>11</v>
      </c>
      <c r="AE78" s="73"/>
      <c r="AF78" s="74"/>
      <c r="AG78" s="81">
        <f>COUNTIF(C78:AF79,"○")</f>
        <v>2</v>
      </c>
      <c r="AH78" s="83">
        <f>COUNTIF(C78:AF79,"●")</f>
        <v>6</v>
      </c>
      <c r="AI78" s="83">
        <f>COUNTIF(C78:AF79,"△")</f>
        <v>0</v>
      </c>
      <c r="AJ78" s="83">
        <f t="shared" ref="AJ78" si="133">+AG78*3+AI78*1</f>
        <v>6</v>
      </c>
      <c r="AK78" s="83">
        <f t="shared" ref="AK78" si="134">+E79+H79+K79+N79+Q79+T79+W79+Z79+AC79+AF79</f>
        <v>108</v>
      </c>
      <c r="AL78" s="83">
        <f t="shared" ref="AL78" si="135">+C79+F79+I79+L79+O79+R79+U79+X79+AA79+AD79</f>
        <v>40</v>
      </c>
      <c r="AM78" s="83">
        <f t="shared" ref="AM78" si="136">+RANK(AJ78,$AJ$60:$AJ$78,0)*100+RANK(AK78,$AK$60:$AK$78,1)*10+RANK(AL78,$AL$60:$AL$80,0)</f>
        <v>705</v>
      </c>
      <c r="AN78" s="83">
        <f t="shared" ref="AN78" si="137">+RANK(AM78,$AM$60:$AM$78,1)</f>
        <v>7</v>
      </c>
    </row>
    <row r="79" spans="1:40" ht="15.95" customHeight="1">
      <c r="A79" s="78"/>
      <c r="B79" s="80"/>
      <c r="C79" s="41">
        <v>5</v>
      </c>
      <c r="D79" s="42" t="s">
        <v>223</v>
      </c>
      <c r="E79" s="43">
        <v>18</v>
      </c>
      <c r="F79" s="53">
        <v>18</v>
      </c>
      <c r="G79" s="54" t="s">
        <v>259</v>
      </c>
      <c r="H79" s="55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53">
        <v>10</v>
      </c>
      <c r="AB79" s="54" t="s">
        <v>264</v>
      </c>
      <c r="AC79" s="55">
        <v>8</v>
      </c>
      <c r="AD79" s="75"/>
      <c r="AE79" s="76"/>
      <c r="AF79" s="77"/>
      <c r="AG79" s="82"/>
      <c r="AH79" s="84"/>
      <c r="AI79" s="84"/>
      <c r="AJ79" s="84"/>
      <c r="AK79" s="84"/>
      <c r="AL79" s="84"/>
      <c r="AM79" s="84"/>
      <c r="AN79" s="84"/>
    </row>
    <row r="80" spans="1:40">
      <c r="AG80" s="13">
        <f>SUM(AG60:AG79)</f>
        <v>23</v>
      </c>
      <c r="AH80" s="13">
        <f>SUM(AH60:AH79)</f>
        <v>23</v>
      </c>
      <c r="AI80" s="13">
        <f>SUM(AI60:AI79)/2</f>
        <v>1</v>
      </c>
      <c r="AK80" s="13">
        <f>SUM(AK60:AK79)</f>
        <v>373</v>
      </c>
      <c r="AL80" s="13">
        <f>SUM(AL60:AL79)</f>
        <v>373</v>
      </c>
    </row>
    <row r="87" spans="1:40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>
      <c r="B88" s="16" t="str">
        <f>+データ１!B12</f>
        <v>スーパーリ－グ 　　                  　　　 第１２回大会  　　　        　Ｄブロック     　　              ２０１８</v>
      </c>
      <c r="C88" s="85" t="str">
        <f>+IF(B89="","",+B89)</f>
        <v>有馬スワローズ</v>
      </c>
      <c r="D88" s="86"/>
      <c r="E88" s="87"/>
      <c r="F88" s="85" t="str">
        <f>+IF(B91="","",+B91)</f>
        <v>七北クラブ</v>
      </c>
      <c r="G88" s="86"/>
      <c r="H88" s="87"/>
      <c r="I88" s="85" t="str">
        <f>+IF(B93="","",+B93)</f>
        <v>落一アポロ</v>
      </c>
      <c r="J88" s="86"/>
      <c r="K88" s="87"/>
      <c r="L88" s="85" t="str">
        <f>+IF(B95="","",+B95)</f>
        <v>東山エイターズ</v>
      </c>
      <c r="M88" s="86"/>
      <c r="N88" s="87"/>
      <c r="O88" s="85" t="str">
        <f>+IF(B97="","",+B97)</f>
        <v>ＬＣジュニア</v>
      </c>
      <c r="P88" s="86"/>
      <c r="Q88" s="87"/>
      <c r="R88" s="85" t="str">
        <f>+IF(B99="","",+B99)</f>
        <v>葛西ファイターズ</v>
      </c>
      <c r="S88" s="86"/>
      <c r="T88" s="87"/>
      <c r="U88" s="85" t="str">
        <f>+IF(B101="","",+B101)</f>
        <v>菊坂ファイヤーズ</v>
      </c>
      <c r="V88" s="86"/>
      <c r="W88" s="87"/>
      <c r="X88" s="85" t="str">
        <f>+IF(B103="","",+B103)</f>
        <v>球友ジュニアーズ</v>
      </c>
      <c r="Y88" s="86"/>
      <c r="Z88" s="87"/>
      <c r="AA88" s="85" t="str">
        <f>+IF(B105="","",+B105)</f>
        <v>マッハブレーブス</v>
      </c>
      <c r="AB88" s="86"/>
      <c r="AC88" s="87"/>
      <c r="AD88" s="85" t="str">
        <f>+IF(B107="","",+B107)</f>
        <v>葛飾アニマルズ</v>
      </c>
      <c r="AE88" s="86"/>
      <c r="AF88" s="87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>
      <c r="A89" s="78">
        <v>31</v>
      </c>
      <c r="B89" s="79" t="str">
        <f>IF(データ２!B62="","",VLOOKUP(A89,データ２!$A$2:$B$200,2))</f>
        <v>有馬スワローズ</v>
      </c>
      <c r="C89" s="72" t="s">
        <v>11</v>
      </c>
      <c r="D89" s="73"/>
      <c r="E89" s="74"/>
      <c r="F89" s="50"/>
      <c r="G89" s="51"/>
      <c r="H89" s="52"/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1">
        <f>COUNTIF(C89:AF90,"○")</f>
        <v>4</v>
      </c>
      <c r="AH89" s="83">
        <f>COUNTIF(C89:AF90,"●")</f>
        <v>0</v>
      </c>
      <c r="AI89" s="83">
        <f>COUNTIF(C89:AF90,"△")</f>
        <v>0</v>
      </c>
      <c r="AJ89" s="83">
        <f t="shared" ref="AJ89" si="138">+AG89*3+AI89*1</f>
        <v>12</v>
      </c>
      <c r="AK89" s="83">
        <f>+E90+H90+K90+N90+Q90+T90+W90+Z90+AC90+AF90</f>
        <v>10</v>
      </c>
      <c r="AL89" s="83">
        <f>+C90+F90+I90+L90+O90+R90+U90+X90+AA90+AD90</f>
        <v>55</v>
      </c>
      <c r="AM89" s="83">
        <f>+RANK(AJ89,$AJ$89:$AJ$107,0)*100+RANK(AK89,$AK$89:$AK$107,1)*10+RANK(AL89,$AL$89:$AL$107,0)</f>
        <v>324</v>
      </c>
      <c r="AN89" s="83">
        <f>+RANK(AM89,$AM$89:$AM$108,1)</f>
        <v>3</v>
      </c>
    </row>
    <row r="90" spans="1:40" ht="15.95" customHeight="1">
      <c r="A90" s="78"/>
      <c r="B90" s="80"/>
      <c r="C90" s="75"/>
      <c r="D90" s="76"/>
      <c r="E90" s="77"/>
      <c r="F90" s="53">
        <v>10</v>
      </c>
      <c r="G90" s="54" t="s">
        <v>225</v>
      </c>
      <c r="H90" s="55">
        <v>5</v>
      </c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2"/>
      <c r="AH90" s="84"/>
      <c r="AI90" s="84"/>
      <c r="AJ90" s="84"/>
      <c r="AK90" s="84"/>
      <c r="AL90" s="84"/>
      <c r="AM90" s="84"/>
      <c r="AN90" s="84"/>
    </row>
    <row r="91" spans="1:40" ht="15.95" customHeight="1">
      <c r="A91" s="78">
        <v>32</v>
      </c>
      <c r="B91" s="79" t="str">
        <f>IF(データ２!B64="","",VLOOKUP(A91,データ２!$A$2:$B$200,2))</f>
        <v>七北クラブ</v>
      </c>
      <c r="C91" s="38"/>
      <c r="D91" s="39"/>
      <c r="E91" s="40"/>
      <c r="F91" s="72" t="s">
        <v>11</v>
      </c>
      <c r="G91" s="73"/>
      <c r="H91" s="74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81">
        <f>COUNTIF(C91:AF92,"○")</f>
        <v>3</v>
      </c>
      <c r="AH91" s="83">
        <f>COUNTIF(C91:AF92,"●")</f>
        <v>3</v>
      </c>
      <c r="AI91" s="83">
        <f>COUNTIF(C91:AF92,"△")</f>
        <v>0</v>
      </c>
      <c r="AJ91" s="83">
        <f t="shared" ref="AJ91" si="139">+AG91*3+AI91*1</f>
        <v>9</v>
      </c>
      <c r="AK91" s="83">
        <f t="shared" ref="AK91" si="140">+E92+H92+K92+N92+Q92+T92+W92+Z92+AC92+AF92</f>
        <v>42</v>
      </c>
      <c r="AL91" s="83">
        <f t="shared" ref="AL91" si="141">+C92+F92+I92+L92+O92+R92+U92+X92+AA92+AD92</f>
        <v>41</v>
      </c>
      <c r="AM91" s="83">
        <f t="shared" ref="AM91" si="142">+RANK(AJ91,$AJ$89:$AJ$107,0)*100+RANK(AK91,$AK$89:$AK$107,1)*10+RANK(AL91,$AL$89:$AL$107,0)</f>
        <v>566</v>
      </c>
      <c r="AN91" s="83">
        <f t="shared" ref="AN91" si="143">+RANK(AM91,$AM$89:$AM$108,1)</f>
        <v>6</v>
      </c>
    </row>
    <row r="92" spans="1:40" ht="15.95" customHeight="1">
      <c r="A92" s="78"/>
      <c r="B92" s="80"/>
      <c r="C92" s="41">
        <v>5</v>
      </c>
      <c r="D92" s="42" t="s">
        <v>223</v>
      </c>
      <c r="E92" s="43">
        <v>10</v>
      </c>
      <c r="F92" s="75"/>
      <c r="G92" s="76"/>
      <c r="H92" s="77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82"/>
      <c r="AH92" s="84"/>
      <c r="AI92" s="84"/>
      <c r="AJ92" s="84"/>
      <c r="AK92" s="84"/>
      <c r="AL92" s="84"/>
      <c r="AM92" s="84"/>
      <c r="AN92" s="84"/>
    </row>
    <row r="93" spans="1:40" ht="15.95" customHeight="1">
      <c r="A93" s="78">
        <v>33</v>
      </c>
      <c r="B93" s="79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2" t="s">
        <v>11</v>
      </c>
      <c r="J93" s="73"/>
      <c r="K93" s="74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81">
        <f>COUNTIF(C93:AF94,"○")</f>
        <v>0</v>
      </c>
      <c r="AH93" s="83">
        <f>COUNTIF(C93:AF94,"●")</f>
        <v>5</v>
      </c>
      <c r="AI93" s="83">
        <f>COUNTIF(C93:AF94,"△")</f>
        <v>0</v>
      </c>
      <c r="AJ93" s="83">
        <f t="shared" ref="AJ93" si="144">+AG93*3+AI93*1</f>
        <v>0</v>
      </c>
      <c r="AK93" s="83">
        <f t="shared" ref="AK93" si="145">+E94+H94+K94+N94+Q94+T94+W94+Z94+AC94+AF94</f>
        <v>87</v>
      </c>
      <c r="AL93" s="83">
        <f t="shared" ref="AL93" si="146">+C94+F94+I94+L94+O94+R94+U94+X94+AA94+AD94</f>
        <v>14</v>
      </c>
      <c r="AM93" s="83">
        <f t="shared" ref="AM93" si="147">+RANK(AJ93,$AJ$89:$AJ$107,0)*100+RANK(AK93,$AK$89:$AK$107,1)*10+RANK(AL93,$AL$89:$AL$107,0)</f>
        <v>999</v>
      </c>
      <c r="AN93" s="83">
        <f t="shared" ref="AN93" si="148">+RANK(AM93,$AM$89:$AM$108,1)</f>
        <v>10</v>
      </c>
    </row>
    <row r="94" spans="1:40" ht="15.95" customHeight="1">
      <c r="A94" s="78"/>
      <c r="B94" s="80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5"/>
      <c r="J94" s="76"/>
      <c r="K94" s="77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82"/>
      <c r="AH94" s="84"/>
      <c r="AI94" s="84"/>
      <c r="AJ94" s="84"/>
      <c r="AK94" s="84"/>
      <c r="AL94" s="84"/>
      <c r="AM94" s="84"/>
      <c r="AN94" s="84"/>
    </row>
    <row r="95" spans="1:40" ht="15.95" customHeight="1">
      <c r="A95" s="78">
        <v>34</v>
      </c>
      <c r="B95" s="79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2" t="s">
        <v>11</v>
      </c>
      <c r="M95" s="73"/>
      <c r="N95" s="74"/>
      <c r="O95" s="50"/>
      <c r="P95" s="51"/>
      <c r="Q95" s="52"/>
      <c r="R95" s="38"/>
      <c r="S95" s="39"/>
      <c r="T95" s="40"/>
      <c r="U95" s="38"/>
      <c r="V95" s="39"/>
      <c r="W95" s="40"/>
      <c r="X95" s="50"/>
      <c r="Y95" s="51"/>
      <c r="Z95" s="52"/>
      <c r="AA95" s="50"/>
      <c r="AB95" s="51"/>
      <c r="AC95" s="52"/>
      <c r="AD95" s="38"/>
      <c r="AE95" s="39"/>
      <c r="AF95" s="40"/>
      <c r="AG95" s="81">
        <f>COUNTIF(C95:AF96,"○")</f>
        <v>3</v>
      </c>
      <c r="AH95" s="83">
        <f>COUNTIF(C95:AF96,"●")</f>
        <v>3</v>
      </c>
      <c r="AI95" s="83">
        <f>COUNTIF(C95:AF96,"△")</f>
        <v>0</v>
      </c>
      <c r="AJ95" s="83">
        <f t="shared" ref="AJ95" si="149">+AG95*3+AI95*1</f>
        <v>9</v>
      </c>
      <c r="AK95" s="83">
        <f t="shared" ref="AK95" si="150">+E96+H96+K96+N96+Q96+T96+W96+Z96+AC96+AF96</f>
        <v>29</v>
      </c>
      <c r="AL95" s="83">
        <f t="shared" ref="AL95" si="151">+C96+F96+I96+L96+O96+R96+U96+X96+AA96+AD96</f>
        <v>47</v>
      </c>
      <c r="AM95" s="83">
        <f t="shared" ref="AM95" si="152">+RANK(AJ95,$AJ$89:$AJ$107,0)*100+RANK(AK95,$AK$89:$AK$107,1)*10+RANK(AL95,$AL$89:$AL$107,0)</f>
        <v>555</v>
      </c>
      <c r="AN95" s="83">
        <f t="shared" ref="AN95" si="153">+RANK(AM95,$AM$89:$AM$108,1)</f>
        <v>5</v>
      </c>
    </row>
    <row r="96" spans="1:40" ht="15.95" customHeight="1">
      <c r="A96" s="78"/>
      <c r="B96" s="80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5"/>
      <c r="M96" s="76"/>
      <c r="N96" s="77"/>
      <c r="O96" s="53">
        <v>3</v>
      </c>
      <c r="P96" s="54" t="s">
        <v>267</v>
      </c>
      <c r="Q96" s="55">
        <v>2</v>
      </c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53">
        <v>19</v>
      </c>
      <c r="Y96" s="54" t="s">
        <v>225</v>
      </c>
      <c r="Z96" s="55">
        <v>1</v>
      </c>
      <c r="AA96" s="53">
        <v>14</v>
      </c>
      <c r="AB96" s="54" t="s">
        <v>252</v>
      </c>
      <c r="AC96" s="55">
        <v>1</v>
      </c>
      <c r="AD96" s="41">
        <v>5</v>
      </c>
      <c r="AE96" s="42" t="s">
        <v>223</v>
      </c>
      <c r="AF96" s="43">
        <v>12</v>
      </c>
      <c r="AG96" s="82"/>
      <c r="AH96" s="84"/>
      <c r="AI96" s="84"/>
      <c r="AJ96" s="84"/>
      <c r="AK96" s="84"/>
      <c r="AL96" s="84"/>
      <c r="AM96" s="84"/>
      <c r="AN96" s="84"/>
    </row>
    <row r="97" spans="1:40" ht="15.95" customHeight="1">
      <c r="A97" s="78">
        <v>35</v>
      </c>
      <c r="B97" s="79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38"/>
      <c r="M97" s="39"/>
      <c r="N97" s="40"/>
      <c r="O97" s="72" t="s">
        <v>11</v>
      </c>
      <c r="P97" s="73"/>
      <c r="Q97" s="74"/>
      <c r="R97" s="38"/>
      <c r="S97" s="39"/>
      <c r="T97" s="40"/>
      <c r="U97" s="38"/>
      <c r="V97" s="39"/>
      <c r="W97" s="40"/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1">
        <f>COUNTIF(C97:AF98,"○")</f>
        <v>0</v>
      </c>
      <c r="AH97" s="83">
        <f>COUNTIF(C97:AF98,"●")</f>
        <v>6</v>
      </c>
      <c r="AI97" s="83">
        <f>COUNTIF(C97:AF98,"△")</f>
        <v>0</v>
      </c>
      <c r="AJ97" s="83">
        <f t="shared" ref="AJ97" si="154">+AG97*3+AI97*1</f>
        <v>0</v>
      </c>
      <c r="AK97" s="83">
        <f t="shared" ref="AK97" si="155">+E98+H98+K98+N98+Q98+T98+W98+Z98+AC98+AF98</f>
        <v>66</v>
      </c>
      <c r="AL97" s="83">
        <f t="shared" ref="AL97" si="156">+C98+F98+I98+L98+O98+R98+U98+X98+AA98+AD98</f>
        <v>8</v>
      </c>
      <c r="AM97" s="83">
        <f t="shared" ref="AM97" si="157">+RANK(AJ97,$AJ$89:$AJ$107,0)*100+RANK(AK97,$AK$89:$AK$107,1)*10+RANK(AL97,$AL$89:$AL$107,0)</f>
        <v>990</v>
      </c>
      <c r="AN97" s="83">
        <f t="shared" ref="AN97" si="158">+RANK(AM97,$AM$89:$AM$108,1)</f>
        <v>9</v>
      </c>
    </row>
    <row r="98" spans="1:40" ht="15.95" customHeight="1">
      <c r="A98" s="78"/>
      <c r="B98" s="80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41">
        <v>2</v>
      </c>
      <c r="M98" s="42" t="s">
        <v>265</v>
      </c>
      <c r="N98" s="43">
        <v>3</v>
      </c>
      <c r="O98" s="75"/>
      <c r="P98" s="76"/>
      <c r="Q98" s="77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2"/>
      <c r="AH98" s="84"/>
      <c r="AI98" s="84"/>
      <c r="AJ98" s="84"/>
      <c r="AK98" s="84"/>
      <c r="AL98" s="84"/>
      <c r="AM98" s="84"/>
      <c r="AN98" s="84"/>
    </row>
    <row r="99" spans="1:40" ht="15.95" customHeight="1">
      <c r="A99" s="78">
        <v>36</v>
      </c>
      <c r="B99" s="79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50"/>
      <c r="J99" s="51"/>
      <c r="K99" s="52"/>
      <c r="L99" s="50"/>
      <c r="M99" s="51"/>
      <c r="N99" s="52"/>
      <c r="O99" s="50"/>
      <c r="P99" s="51"/>
      <c r="Q99" s="52"/>
      <c r="R99" s="72" t="s">
        <v>11</v>
      </c>
      <c r="S99" s="73"/>
      <c r="T99" s="74"/>
      <c r="U99" s="50"/>
      <c r="V99" s="51"/>
      <c r="W99" s="52"/>
      <c r="X99" s="50"/>
      <c r="Y99" s="51"/>
      <c r="Z99" s="52"/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1">
        <f>COUNTIF(C99:AF100,"○")</f>
        <v>6</v>
      </c>
      <c r="AH99" s="83">
        <f>COUNTIF(C99:AF100,"●")</f>
        <v>0</v>
      </c>
      <c r="AI99" s="83">
        <f>COUNTIF(C99:AF100,"△")</f>
        <v>0</v>
      </c>
      <c r="AJ99" s="83">
        <f t="shared" ref="AJ99" si="159">+AG99*3+AI99*1</f>
        <v>18</v>
      </c>
      <c r="AK99" s="83">
        <f t="shared" ref="AK99" si="160">+E100+H100+K100+N100+Q100+T100+W100+Z100+AC100+AF100</f>
        <v>11</v>
      </c>
      <c r="AL99" s="83">
        <f t="shared" ref="AL99" si="161">+C100+F100+I100+L100+O100+R100+U100+X100+AA100+AD100</f>
        <v>100</v>
      </c>
      <c r="AM99" s="83">
        <f t="shared" ref="AM99" si="162">+RANK(AJ99,$AJ$89:$AJ$107,0)*100+RANK(AK99,$AK$89:$AK$107,1)*10+RANK(AL99,$AL$89:$AL$107,0)</f>
        <v>131</v>
      </c>
      <c r="AN99" s="83">
        <f t="shared" ref="AN99" si="163">+RANK(AM99,$AM$89:$AM$108,1)</f>
        <v>1</v>
      </c>
    </row>
    <row r="100" spans="1:40" ht="15.95" customHeight="1">
      <c r="A100" s="78"/>
      <c r="B100" s="80"/>
      <c r="C100" s="21"/>
      <c r="D100" s="22" t="s">
        <v>12</v>
      </c>
      <c r="E100" s="23"/>
      <c r="F100" s="21"/>
      <c r="G100" s="22" t="s">
        <v>12</v>
      </c>
      <c r="H100" s="23"/>
      <c r="I100" s="53">
        <v>28</v>
      </c>
      <c r="J100" s="54" t="s">
        <v>225</v>
      </c>
      <c r="K100" s="55">
        <v>1</v>
      </c>
      <c r="L100" s="53">
        <v>7</v>
      </c>
      <c r="M100" s="54" t="s">
        <v>225</v>
      </c>
      <c r="N100" s="55">
        <v>3</v>
      </c>
      <c r="O100" s="53">
        <v>13</v>
      </c>
      <c r="P100" s="54" t="s">
        <v>225</v>
      </c>
      <c r="Q100" s="55">
        <v>3</v>
      </c>
      <c r="R100" s="75"/>
      <c r="S100" s="76"/>
      <c r="T100" s="77"/>
      <c r="U100" s="53">
        <v>7</v>
      </c>
      <c r="V100" s="54" t="s">
        <v>227</v>
      </c>
      <c r="W100" s="55">
        <v>0</v>
      </c>
      <c r="X100" s="53">
        <v>26</v>
      </c>
      <c r="Y100" s="54" t="s">
        <v>264</v>
      </c>
      <c r="Z100" s="55">
        <v>1</v>
      </c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2"/>
      <c r="AH100" s="84"/>
      <c r="AI100" s="84"/>
      <c r="AJ100" s="84"/>
      <c r="AK100" s="84"/>
      <c r="AL100" s="84"/>
      <c r="AM100" s="84"/>
      <c r="AN100" s="84"/>
    </row>
    <row r="101" spans="1:40" ht="15.95" customHeight="1">
      <c r="A101" s="78">
        <v>37</v>
      </c>
      <c r="B101" s="79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50"/>
      <c r="M101" s="51"/>
      <c r="N101" s="52"/>
      <c r="O101" s="50"/>
      <c r="P101" s="51"/>
      <c r="Q101" s="52"/>
      <c r="R101" s="38"/>
      <c r="S101" s="39"/>
      <c r="T101" s="40"/>
      <c r="U101" s="72" t="s">
        <v>11</v>
      </c>
      <c r="V101" s="73"/>
      <c r="W101" s="74"/>
      <c r="X101" s="50"/>
      <c r="Y101" s="51"/>
      <c r="Z101" s="52"/>
      <c r="AA101" s="50"/>
      <c r="AB101" s="51"/>
      <c r="AC101" s="52"/>
      <c r="AD101" s="38"/>
      <c r="AE101" s="39"/>
      <c r="AF101" s="40"/>
      <c r="AG101" s="81">
        <f>COUNTIF(C101:AF102,"○")</f>
        <v>4</v>
      </c>
      <c r="AH101" s="83">
        <f>COUNTIF(C101:AF102,"●")</f>
        <v>3</v>
      </c>
      <c r="AI101" s="83">
        <f>COUNTIF(C101:AF102,"△")</f>
        <v>0</v>
      </c>
      <c r="AJ101" s="83">
        <f t="shared" ref="AJ101" si="164">+AG101*3+AI101*1</f>
        <v>12</v>
      </c>
      <c r="AK101" s="83">
        <f t="shared" ref="AK101" si="165">+E102+H102+K102+N102+Q102+T102+W102+Z102+AC102+AF102</f>
        <v>28</v>
      </c>
      <c r="AL101" s="83">
        <f t="shared" ref="AL101" si="166">+C102+F102+I102+L102+O102+R102+U102+X102+AA102+AD102</f>
        <v>56</v>
      </c>
      <c r="AM101" s="83">
        <f t="shared" ref="AM101" si="167">+RANK(AJ101,$AJ$89:$AJ$107,0)*100+RANK(AK101,$AK$89:$AK$107,1)*10+RANK(AL101,$AL$89:$AL$107,0)</f>
        <v>343</v>
      </c>
      <c r="AN101" s="83">
        <f t="shared" ref="AN101" si="168">+RANK(AM101,$AM$89:$AM$108,1)</f>
        <v>4</v>
      </c>
    </row>
    <row r="102" spans="1:40" ht="15.95" customHeight="1">
      <c r="A102" s="78"/>
      <c r="B102" s="80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53">
        <v>6</v>
      </c>
      <c r="M102" s="54" t="s">
        <v>225</v>
      </c>
      <c r="N102" s="55">
        <v>3</v>
      </c>
      <c r="O102" s="53">
        <v>16</v>
      </c>
      <c r="P102" s="54" t="s">
        <v>225</v>
      </c>
      <c r="Q102" s="55">
        <v>2</v>
      </c>
      <c r="R102" s="41">
        <v>0</v>
      </c>
      <c r="S102" s="42" t="s">
        <v>223</v>
      </c>
      <c r="T102" s="43">
        <v>7</v>
      </c>
      <c r="U102" s="75"/>
      <c r="V102" s="76"/>
      <c r="W102" s="77"/>
      <c r="X102" s="53">
        <v>21</v>
      </c>
      <c r="Y102" s="54" t="s">
        <v>259</v>
      </c>
      <c r="Z102" s="55">
        <v>1</v>
      </c>
      <c r="AA102" s="53">
        <v>10</v>
      </c>
      <c r="AB102" s="54" t="s">
        <v>242</v>
      </c>
      <c r="AC102" s="55">
        <v>2</v>
      </c>
      <c r="AD102" s="41">
        <v>0</v>
      </c>
      <c r="AE102" s="42" t="s">
        <v>223</v>
      </c>
      <c r="AF102" s="43">
        <v>9</v>
      </c>
      <c r="AG102" s="82"/>
      <c r="AH102" s="84"/>
      <c r="AI102" s="84"/>
      <c r="AJ102" s="84"/>
      <c r="AK102" s="84"/>
      <c r="AL102" s="84"/>
      <c r="AM102" s="84"/>
      <c r="AN102" s="84"/>
    </row>
    <row r="103" spans="1:40" ht="15.95" customHeight="1">
      <c r="A103" s="78">
        <v>38</v>
      </c>
      <c r="B103" s="79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38"/>
      <c r="S103" s="39"/>
      <c r="T103" s="40"/>
      <c r="U103" s="38"/>
      <c r="V103" s="39"/>
      <c r="W103" s="40"/>
      <c r="X103" s="72" t="s">
        <v>11</v>
      </c>
      <c r="Y103" s="73"/>
      <c r="Z103" s="74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1">
        <f>COUNTIF(C103:AF104,"○")</f>
        <v>1</v>
      </c>
      <c r="AH103" s="83">
        <f>COUNTIF(C103:AF104,"●")</f>
        <v>5</v>
      </c>
      <c r="AI103" s="83">
        <f>COUNTIF(C103:AF104,"△")</f>
        <v>0</v>
      </c>
      <c r="AJ103" s="83">
        <f t="shared" ref="AJ103" si="169">+AG103*3+AI103*1</f>
        <v>3</v>
      </c>
      <c r="AK103" s="83">
        <f t="shared" ref="AK103" si="170">+E104+H104+K104+N104+Q104+T104+W104+Z104+AC104+AF104</f>
        <v>111</v>
      </c>
      <c r="AL103" s="83">
        <f t="shared" ref="AL103" si="171">+C104+F104+I104+L104+O104+R104+U104+X104+AA104+AD104</f>
        <v>16</v>
      </c>
      <c r="AM103" s="83">
        <f t="shared" ref="AM103" si="172">+RANK(AJ103,$AJ$89:$AJ$107,0)*100+RANK(AK103,$AK$89:$AK$107,1)*10+RANK(AL103,$AL$89:$AL$107,0)</f>
        <v>908</v>
      </c>
      <c r="AN103" s="83">
        <f t="shared" ref="AN103" si="173">+RANK(AM103,$AM$89:$AM$108,1)</f>
        <v>8</v>
      </c>
    </row>
    <row r="104" spans="1:40" ht="15.95" customHeight="1">
      <c r="A104" s="78"/>
      <c r="B104" s="80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41">
        <v>1</v>
      </c>
      <c r="S104" s="42" t="s">
        <v>265</v>
      </c>
      <c r="T104" s="43">
        <v>26</v>
      </c>
      <c r="U104" s="41">
        <v>1</v>
      </c>
      <c r="V104" s="42" t="s">
        <v>260</v>
      </c>
      <c r="W104" s="43">
        <v>21</v>
      </c>
      <c r="X104" s="75"/>
      <c r="Y104" s="76"/>
      <c r="Z104" s="77"/>
      <c r="AA104" s="21"/>
      <c r="AB104" s="22" t="s">
        <v>12</v>
      </c>
      <c r="AC104" s="23"/>
      <c r="AD104" s="21"/>
      <c r="AE104" s="22" t="s">
        <v>12</v>
      </c>
      <c r="AF104" s="23"/>
      <c r="AG104" s="82"/>
      <c r="AH104" s="84"/>
      <c r="AI104" s="84"/>
      <c r="AJ104" s="84"/>
      <c r="AK104" s="84"/>
      <c r="AL104" s="84"/>
      <c r="AM104" s="84"/>
      <c r="AN104" s="84"/>
    </row>
    <row r="105" spans="1:40" ht="15.95" customHeight="1">
      <c r="A105" s="78">
        <v>39</v>
      </c>
      <c r="B105" s="79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50"/>
      <c r="J105" s="51"/>
      <c r="K105" s="52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2" t="s">
        <v>11</v>
      </c>
      <c r="AB105" s="73"/>
      <c r="AC105" s="74"/>
      <c r="AD105" s="18" t="s">
        <v>154</v>
      </c>
      <c r="AE105" s="19" t="s">
        <v>12</v>
      </c>
      <c r="AF105" s="20">
        <v>45</v>
      </c>
      <c r="AG105" s="81">
        <f>COUNTIF(C105:AF106,"○")</f>
        <v>2</v>
      </c>
      <c r="AH105" s="83">
        <f>COUNTIF(C105:AF106,"●")</f>
        <v>3</v>
      </c>
      <c r="AI105" s="83">
        <f>COUNTIF(C105:AF106,"△")</f>
        <v>0</v>
      </c>
      <c r="AJ105" s="83">
        <f t="shared" ref="AJ105" si="174">+AG105*3+AI105*1</f>
        <v>6</v>
      </c>
      <c r="AK105" s="83">
        <f t="shared" ref="AK105" si="175">+E106+H106+K106+N106+Q106+T106+W106+Z106+AC106+AF106</f>
        <v>51</v>
      </c>
      <c r="AL105" s="83">
        <f t="shared" ref="AL105" si="176">+C106+F106+I106+L106+O106+R106+U106+X106+AA106+AD106</f>
        <v>27</v>
      </c>
      <c r="AM105" s="83">
        <f t="shared" ref="AM105" si="177">+RANK(AJ105,$AJ$89:$AJ$107,0)*100+RANK(AK105,$AK$89:$AK$107,1)*10+RANK(AL105,$AL$89:$AL$107,0)</f>
        <v>777</v>
      </c>
      <c r="AN105" s="83">
        <f t="shared" ref="AN105" si="178">+RANK(AM105,$AM$89:$AM$108,1)</f>
        <v>7</v>
      </c>
    </row>
    <row r="106" spans="1:40" ht="15.95" customHeight="1">
      <c r="A106" s="78"/>
      <c r="B106" s="80"/>
      <c r="C106" s="21"/>
      <c r="D106" s="22" t="s">
        <v>12</v>
      </c>
      <c r="E106" s="23"/>
      <c r="F106" s="53">
        <v>7</v>
      </c>
      <c r="G106" s="54" t="s">
        <v>254</v>
      </c>
      <c r="H106" s="55">
        <v>6</v>
      </c>
      <c r="I106" s="53">
        <v>14</v>
      </c>
      <c r="J106" s="54" t="s">
        <v>225</v>
      </c>
      <c r="K106" s="55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5"/>
      <c r="AB106" s="76"/>
      <c r="AC106" s="77"/>
      <c r="AD106" s="21"/>
      <c r="AE106" s="22" t="s">
        <v>12</v>
      </c>
      <c r="AF106" s="23"/>
      <c r="AG106" s="82"/>
      <c r="AH106" s="84"/>
      <c r="AI106" s="84"/>
      <c r="AJ106" s="84"/>
      <c r="AK106" s="84"/>
      <c r="AL106" s="84"/>
      <c r="AM106" s="84"/>
      <c r="AN106" s="84"/>
    </row>
    <row r="107" spans="1:40" ht="15.95" customHeight="1">
      <c r="A107" s="78">
        <v>40</v>
      </c>
      <c r="B107" s="79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50"/>
      <c r="M107" s="51"/>
      <c r="N107" s="52"/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50"/>
      <c r="V107" s="51"/>
      <c r="W107" s="52"/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2" t="s">
        <v>11</v>
      </c>
      <c r="AE107" s="73"/>
      <c r="AF107" s="74"/>
      <c r="AG107" s="81">
        <f>COUNTIF(C107:AF108,"○")</f>
        <v>5</v>
      </c>
      <c r="AH107" s="83">
        <f>COUNTIF(C107:AF108,"●")</f>
        <v>0</v>
      </c>
      <c r="AI107" s="83">
        <f>COUNTIF(C107:AF108,"△")</f>
        <v>0</v>
      </c>
      <c r="AJ107" s="83">
        <f t="shared" ref="AJ107" si="179">+AG107*3+AI107*1</f>
        <v>15</v>
      </c>
      <c r="AK107" s="83">
        <f t="shared" ref="AK107" si="180">+E108+H108+K108+N108+Q108+T108+W108+Z108+AC108+AF108</f>
        <v>6</v>
      </c>
      <c r="AL107" s="83">
        <f t="shared" ref="AL107" si="181">+C108+F108+I108+L108+O108+R108+U108+X108+AA108+AD108</f>
        <v>77</v>
      </c>
      <c r="AM107" s="83">
        <f t="shared" ref="AM107" si="182">+RANK(AJ107,$AJ$89:$AJ$107,0)*100+RANK(AK107,$AK$89:$AK$107,1)*10+RANK(AL107,$AL$89:$AL$107,0)</f>
        <v>212</v>
      </c>
      <c r="AN107" s="83">
        <f t="shared" ref="AN107" si="183">+RANK(AM107,$AM$89:$AM$108,1)</f>
        <v>2</v>
      </c>
    </row>
    <row r="108" spans="1:40" ht="15.95" customHeight="1">
      <c r="A108" s="78"/>
      <c r="B108" s="80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53">
        <v>12</v>
      </c>
      <c r="M108" s="54" t="s">
        <v>225</v>
      </c>
      <c r="N108" s="55">
        <v>5</v>
      </c>
      <c r="O108" s="53">
        <v>17</v>
      </c>
      <c r="P108" s="54" t="s">
        <v>225</v>
      </c>
      <c r="Q108" s="55">
        <v>0</v>
      </c>
      <c r="R108" s="21"/>
      <c r="S108" s="22" t="s">
        <v>12</v>
      </c>
      <c r="T108" s="23"/>
      <c r="U108" s="53">
        <v>9</v>
      </c>
      <c r="V108" s="54" t="s">
        <v>225</v>
      </c>
      <c r="W108" s="55">
        <v>0</v>
      </c>
      <c r="X108" s="21"/>
      <c r="Y108" s="22" t="s">
        <v>12</v>
      </c>
      <c r="Z108" s="23"/>
      <c r="AA108" s="21"/>
      <c r="AB108" s="22" t="s">
        <v>12</v>
      </c>
      <c r="AC108" s="23"/>
      <c r="AD108" s="75"/>
      <c r="AE108" s="76"/>
      <c r="AF108" s="77"/>
      <c r="AG108" s="82"/>
      <c r="AH108" s="84"/>
      <c r="AI108" s="84"/>
      <c r="AJ108" s="84"/>
      <c r="AK108" s="84"/>
      <c r="AL108" s="84"/>
      <c r="AM108" s="84"/>
      <c r="AN108" s="84"/>
    </row>
    <row r="109" spans="1:40">
      <c r="AG109" s="13">
        <f>SUM(AG89:AG108)</f>
        <v>28</v>
      </c>
      <c r="AH109" s="13">
        <f>SUM(AH89:AH108)</f>
        <v>28</v>
      </c>
      <c r="AI109" s="13">
        <f>SUM(AI89:AI108)/2</f>
        <v>0</v>
      </c>
      <c r="AK109" s="13">
        <f>SUM(AK89:AK108)</f>
        <v>441</v>
      </c>
      <c r="AL109" s="13">
        <f>SUM(AL89:AL108)</f>
        <v>441</v>
      </c>
    </row>
    <row r="116" spans="1:40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>
      <c r="B117" s="16" t="str">
        <f>+データ１!B14</f>
        <v>スーパーリ－グ 　　                  　　　 第１２回大会  　　　        　Ｅブロック     　　              ２０１８</v>
      </c>
      <c r="C117" s="85" t="str">
        <f>+IF(B118="","",+B118)</f>
        <v>八潮ドリームキッズ</v>
      </c>
      <c r="D117" s="86"/>
      <c r="E117" s="87"/>
      <c r="F117" s="85" t="str">
        <f>+IF(B120="","",+B120)</f>
        <v>桃五少年野球クラブ</v>
      </c>
      <c r="G117" s="86"/>
      <c r="H117" s="87"/>
      <c r="I117" s="85" t="str">
        <f>+IF(B122="","",+B122)</f>
        <v>茗荷谷クラブ</v>
      </c>
      <c r="J117" s="86"/>
      <c r="K117" s="87"/>
      <c r="L117" s="85" t="str">
        <f>+IF(B124="","",+B124)</f>
        <v>ニュー愛宕</v>
      </c>
      <c r="M117" s="86"/>
      <c r="N117" s="87"/>
      <c r="O117" s="85" t="str">
        <f>+IF(B126="","",+B126)</f>
        <v>九品仏ペガサス</v>
      </c>
      <c r="P117" s="86"/>
      <c r="Q117" s="87"/>
      <c r="R117" s="85" t="str">
        <f>+IF(B128="","",+B128)</f>
        <v>雷サンダース</v>
      </c>
      <c r="S117" s="86"/>
      <c r="T117" s="87"/>
      <c r="U117" s="85" t="str">
        <f>+IF(B130="","",+B130)</f>
        <v>出雲ライオンズ</v>
      </c>
      <c r="V117" s="86"/>
      <c r="W117" s="87"/>
      <c r="X117" s="85" t="str">
        <f>+IF(B132="","",+B132)</f>
        <v>金町ジャイアンツ</v>
      </c>
      <c r="Y117" s="86"/>
      <c r="Z117" s="87"/>
      <c r="AA117" s="85" t="str">
        <f>+IF(B134="","",+B134)</f>
        <v>ブラックキラーズ</v>
      </c>
      <c r="AB117" s="86"/>
      <c r="AC117" s="87"/>
      <c r="AD117" s="85" t="str">
        <f>+IF(B136="","",+B136)</f>
        <v>ブラザースクラブ</v>
      </c>
      <c r="AE117" s="86"/>
      <c r="AF117" s="87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>
      <c r="A118" s="78">
        <v>41</v>
      </c>
      <c r="B118" s="79" t="str">
        <f>IF(データ２!B82="","",VLOOKUP(A118,データ２!$A$2:$B$200,2))</f>
        <v>八潮ドリームキッズ</v>
      </c>
      <c r="C118" s="72" t="s">
        <v>11</v>
      </c>
      <c r="D118" s="73"/>
      <c r="E118" s="74"/>
      <c r="F118" s="38"/>
      <c r="G118" s="39"/>
      <c r="H118" s="40"/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50"/>
      <c r="V118" s="51"/>
      <c r="W118" s="52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1">
        <f>COUNTIF(C118:AF119,"○")</f>
        <v>1</v>
      </c>
      <c r="AH118" s="83">
        <f>COUNTIF(C118:AF119,"●")</f>
        <v>5</v>
      </c>
      <c r="AI118" s="83">
        <f>COUNTIF(C118:AF119,"△")</f>
        <v>0</v>
      </c>
      <c r="AJ118" s="83">
        <f t="shared" ref="AJ118" si="184">+AG118*3+AI118*1</f>
        <v>3</v>
      </c>
      <c r="AK118" s="83">
        <f>+E119+H119+K119+N119+Q119+T119+W119+Z119+AC119+AF119</f>
        <v>61</v>
      </c>
      <c r="AL118" s="83">
        <f>+C119+F119+I119+L119+O119+R119+U119+X119+AA119+AD119</f>
        <v>25</v>
      </c>
      <c r="AM118" s="83">
        <f>+RANK(AJ118,$AJ$118:$AJ$136,0)*100+RANK(AK118,$AK$118:$AK$136,1)*10+RANK(AL118,$AL$118:$AL$136,0)</f>
        <v>906</v>
      </c>
      <c r="AN118" s="83">
        <f>+RANK(AM118,$AM$118:$AM$136,1)</f>
        <v>9</v>
      </c>
    </row>
    <row r="119" spans="1:40" ht="15.95" customHeight="1">
      <c r="A119" s="78"/>
      <c r="B119" s="80"/>
      <c r="C119" s="75"/>
      <c r="D119" s="76"/>
      <c r="E119" s="77"/>
      <c r="F119" s="41">
        <v>3</v>
      </c>
      <c r="G119" s="42" t="s">
        <v>223</v>
      </c>
      <c r="H119" s="43">
        <v>12</v>
      </c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53">
        <v>9</v>
      </c>
      <c r="V119" s="54" t="s">
        <v>225</v>
      </c>
      <c r="W119" s="55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2"/>
      <c r="AH119" s="84"/>
      <c r="AI119" s="84"/>
      <c r="AJ119" s="84"/>
      <c r="AK119" s="84"/>
      <c r="AL119" s="84"/>
      <c r="AM119" s="84"/>
      <c r="AN119" s="84"/>
    </row>
    <row r="120" spans="1:40" ht="15.95" customHeight="1">
      <c r="A120" s="78">
        <v>42</v>
      </c>
      <c r="B120" s="79" t="str">
        <f>IF(データ２!B84="","",VLOOKUP(A120,データ２!$A$2:$B$200,2))</f>
        <v>桃五少年野球クラブ</v>
      </c>
      <c r="C120" s="50"/>
      <c r="D120" s="51"/>
      <c r="E120" s="52"/>
      <c r="F120" s="72" t="s">
        <v>11</v>
      </c>
      <c r="G120" s="73"/>
      <c r="H120" s="74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1">
        <f>COUNTIF(C120:AF121,"○")</f>
        <v>1</v>
      </c>
      <c r="AH120" s="83">
        <f>COUNTIF(C120:AF121,"●")</f>
        <v>4</v>
      </c>
      <c r="AI120" s="83">
        <f>COUNTIF(C120:AF121,"△")</f>
        <v>0</v>
      </c>
      <c r="AJ120" s="83">
        <f t="shared" ref="AJ120" si="185">+AG120*3+AI120*1</f>
        <v>3</v>
      </c>
      <c r="AK120" s="83">
        <f t="shared" ref="AK120" si="186">+E121+H121+K121+N121+Q121+T121+W121+Z121+AC121+AF121</f>
        <v>52</v>
      </c>
      <c r="AL120" s="83">
        <f t="shared" ref="AL120" si="187">+C121+F121+I121+L121+O121+R121+U121+X121+AA121+AD121</f>
        <v>32</v>
      </c>
      <c r="AM120" s="83">
        <f t="shared" ref="AM120" si="188">+RANK(AJ120,$AJ$118:$AJ$136,0)*100+RANK(AK120,$AK$118:$AK$136,1)*10+RANK(AL120,$AL$118:$AL$136,0)</f>
        <v>884</v>
      </c>
      <c r="AN120" s="83">
        <f t="shared" ref="AN120" si="189">+RANK(AM120,$AM$118:$AM$136,1)</f>
        <v>8</v>
      </c>
    </row>
    <row r="121" spans="1:40" ht="15.95" customHeight="1">
      <c r="A121" s="78"/>
      <c r="B121" s="80"/>
      <c r="C121" s="53">
        <v>12</v>
      </c>
      <c r="D121" s="54" t="s">
        <v>225</v>
      </c>
      <c r="E121" s="55">
        <v>3</v>
      </c>
      <c r="F121" s="75"/>
      <c r="G121" s="76"/>
      <c r="H121" s="77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2"/>
      <c r="AH121" s="84"/>
      <c r="AI121" s="84"/>
      <c r="AJ121" s="84"/>
      <c r="AK121" s="84"/>
      <c r="AL121" s="84"/>
      <c r="AM121" s="84"/>
      <c r="AN121" s="84"/>
    </row>
    <row r="122" spans="1:40" ht="15.95" customHeight="1">
      <c r="A122" s="78">
        <v>43</v>
      </c>
      <c r="B122" s="79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2" t="s">
        <v>11</v>
      </c>
      <c r="J122" s="73"/>
      <c r="K122" s="74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1">
        <f>COUNTIF(C122:AF123,"○")</f>
        <v>3</v>
      </c>
      <c r="AH122" s="83">
        <f>COUNTIF(C122:AF123,"●")</f>
        <v>0</v>
      </c>
      <c r="AI122" s="83">
        <f>COUNTIF(C122:AF123,"△")</f>
        <v>0</v>
      </c>
      <c r="AJ122" s="83">
        <f t="shared" ref="AJ122" si="190">+AG122*3+AI122*1</f>
        <v>9</v>
      </c>
      <c r="AK122" s="83">
        <f t="shared" ref="AK122" si="191">+E123+H123+K123+N123+Q123+T123+W123+Z123+AC123+AF123</f>
        <v>7</v>
      </c>
      <c r="AL122" s="83">
        <f t="shared" ref="AL122" si="192">+C123+F123+I123+L123+O123+R123+U123+X123+AA123+AD123</f>
        <v>23</v>
      </c>
      <c r="AM122" s="83">
        <f t="shared" ref="AM122" si="193">+RANK(AJ122,$AJ$118:$AJ$136,0)*100+RANK(AK122,$AK$118:$AK$136,1)*10+RANK(AL122,$AL$118:$AL$136,0)</f>
        <v>417</v>
      </c>
      <c r="AN122" s="83">
        <f t="shared" ref="AN122" si="194">+RANK(AM122,$AM$118:$AM$136,1)</f>
        <v>4</v>
      </c>
    </row>
    <row r="123" spans="1:40" ht="15.95" customHeight="1">
      <c r="A123" s="78"/>
      <c r="B123" s="80"/>
      <c r="C123" s="21"/>
      <c r="D123" s="22" t="s">
        <v>12</v>
      </c>
      <c r="E123" s="23"/>
      <c r="F123" s="21"/>
      <c r="G123" s="22" t="s">
        <v>12</v>
      </c>
      <c r="H123" s="23"/>
      <c r="I123" s="75"/>
      <c r="J123" s="76"/>
      <c r="K123" s="77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2"/>
      <c r="AH123" s="84"/>
      <c r="AI123" s="84"/>
      <c r="AJ123" s="84"/>
      <c r="AK123" s="84"/>
      <c r="AL123" s="84"/>
      <c r="AM123" s="84"/>
      <c r="AN123" s="84"/>
    </row>
    <row r="124" spans="1:40" ht="15.95" customHeight="1">
      <c r="A124" s="78">
        <v>44</v>
      </c>
      <c r="B124" s="79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2" t="s">
        <v>11</v>
      </c>
      <c r="M124" s="73"/>
      <c r="N124" s="74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1">
        <f>COUNTIF(C124:AF125,"○")</f>
        <v>5</v>
      </c>
      <c r="AH124" s="83">
        <f>COUNTIF(C124:AF125,"●")</f>
        <v>1</v>
      </c>
      <c r="AI124" s="83">
        <f>COUNTIF(C124:AF125,"△")</f>
        <v>0</v>
      </c>
      <c r="AJ124" s="83">
        <f t="shared" ref="AJ124" si="195">+AG124*3+AI124*1</f>
        <v>15</v>
      </c>
      <c r="AK124" s="83">
        <f t="shared" ref="AK124" si="196">+E125+H125+K125+N125+Q125+T125+W125+Z125+AC125+AF125</f>
        <v>17</v>
      </c>
      <c r="AL124" s="83">
        <f t="shared" ref="AL124" si="197">+C125+F125+I125+L125+O125+R125+U125+X125+AA125+AD125</f>
        <v>60</v>
      </c>
      <c r="AM124" s="83">
        <f t="shared" ref="AM124" si="198">+RANK(AJ124,$AJ$118:$AJ$136,0)*100+RANK(AK124,$AK$118:$AK$136,1)*10+RANK(AL124,$AL$118:$AL$136,0)</f>
        <v>133</v>
      </c>
      <c r="AN124" s="83">
        <f t="shared" ref="AN124" si="199">+RANK(AM124,$AM$118:$AM$136,1)</f>
        <v>1</v>
      </c>
    </row>
    <row r="125" spans="1:40" ht="15.95" customHeight="1">
      <c r="A125" s="78"/>
      <c r="B125" s="80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5"/>
      <c r="M125" s="76"/>
      <c r="N125" s="77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2"/>
      <c r="AH125" s="84"/>
      <c r="AI125" s="84"/>
      <c r="AJ125" s="84"/>
      <c r="AK125" s="84"/>
      <c r="AL125" s="84"/>
      <c r="AM125" s="84"/>
      <c r="AN125" s="84"/>
    </row>
    <row r="126" spans="1:40" ht="15.95" customHeight="1">
      <c r="A126" s="78">
        <v>45</v>
      </c>
      <c r="B126" s="79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2" t="s">
        <v>11</v>
      </c>
      <c r="P126" s="73"/>
      <c r="Q126" s="74"/>
      <c r="R126" s="38"/>
      <c r="S126" s="39"/>
      <c r="T126" s="40"/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50"/>
      <c r="AB126" s="51"/>
      <c r="AC126" s="52"/>
      <c r="AD126" s="18" t="s">
        <v>153</v>
      </c>
      <c r="AE126" s="19" t="s">
        <v>12</v>
      </c>
      <c r="AF126" s="20">
        <v>35</v>
      </c>
      <c r="AG126" s="81">
        <f>COUNTIF(C126:AF127,"○")</f>
        <v>4</v>
      </c>
      <c r="AH126" s="83">
        <f>COUNTIF(C126:AF127,"●")</f>
        <v>1</v>
      </c>
      <c r="AI126" s="83">
        <f>COUNTIF(C126:AF127,"△")</f>
        <v>0</v>
      </c>
      <c r="AJ126" s="83">
        <f t="shared" ref="AJ126" si="200">+AG126*3+AI126*1</f>
        <v>12</v>
      </c>
      <c r="AK126" s="83">
        <f t="shared" ref="AK126" si="201">+E127+H127+K127+N127+Q127+T127+W127+Z127+AC127+AF127</f>
        <v>16</v>
      </c>
      <c r="AL126" s="83">
        <f t="shared" ref="AL126" si="202">+C127+F127+I127+L127+O127+R127+U127+X127+AA127+AD127</f>
        <v>61</v>
      </c>
      <c r="AM126" s="83">
        <f t="shared" ref="AM126" si="203">+RANK(AJ126,$AJ$118:$AJ$136,0)*100+RANK(AK126,$AK$118:$AK$136,1)*10+RANK(AL126,$AL$118:$AL$136,0)</f>
        <v>222</v>
      </c>
      <c r="AN126" s="83">
        <f t="shared" ref="AN126" si="204">+RANK(AM126,$AM$118:$AM$136,1)</f>
        <v>2</v>
      </c>
    </row>
    <row r="127" spans="1:40" ht="15.95" customHeight="1">
      <c r="A127" s="78"/>
      <c r="B127" s="80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5"/>
      <c r="P127" s="76"/>
      <c r="Q127" s="77"/>
      <c r="R127" s="41">
        <v>5</v>
      </c>
      <c r="S127" s="42" t="s">
        <v>223</v>
      </c>
      <c r="T127" s="43">
        <v>6</v>
      </c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53">
        <v>7</v>
      </c>
      <c r="AB127" s="54" t="s">
        <v>225</v>
      </c>
      <c r="AC127" s="55">
        <v>2</v>
      </c>
      <c r="AD127" s="21"/>
      <c r="AE127" s="22" t="s">
        <v>12</v>
      </c>
      <c r="AF127" s="23"/>
      <c r="AG127" s="82"/>
      <c r="AH127" s="84"/>
      <c r="AI127" s="84"/>
      <c r="AJ127" s="84"/>
      <c r="AK127" s="84"/>
      <c r="AL127" s="84"/>
      <c r="AM127" s="84"/>
      <c r="AN127" s="84"/>
    </row>
    <row r="128" spans="1:40" ht="15.95" customHeight="1">
      <c r="A128" s="78">
        <v>46</v>
      </c>
      <c r="B128" s="79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50"/>
      <c r="P128" s="51"/>
      <c r="Q128" s="52"/>
      <c r="R128" s="72" t="s">
        <v>11</v>
      </c>
      <c r="S128" s="73"/>
      <c r="T128" s="74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1">
        <f>COUNTIF(C128:AF129,"○")</f>
        <v>2</v>
      </c>
      <c r="AH128" s="83">
        <f>COUNTIF(C128:AF129,"●")</f>
        <v>1</v>
      </c>
      <c r="AI128" s="83">
        <f>COUNTIF(C128:AF129,"△")</f>
        <v>0</v>
      </c>
      <c r="AJ128" s="83">
        <f t="shared" ref="AJ128" si="205">+AG128*3+AI128*1</f>
        <v>6</v>
      </c>
      <c r="AK128" s="83">
        <f t="shared" ref="AK128" si="206">+E129+H129+K129+N129+Q129+T129+W129+Z129+AC129+AF129</f>
        <v>20</v>
      </c>
      <c r="AL128" s="83">
        <f t="shared" ref="AL128" si="207">+C129+F129+I129+L129+O129+R129+U129+X129+AA129+AD129</f>
        <v>22</v>
      </c>
      <c r="AM128" s="83">
        <f t="shared" ref="AM128" si="208">+RANK(AJ128,$AJ$118:$AJ$136,0)*100+RANK(AK128,$AK$118:$AK$136,1)*10+RANK(AL128,$AL$118:$AL$136,0)</f>
        <v>548</v>
      </c>
      <c r="AN128" s="83">
        <f t="shared" ref="AN128" si="209">+RANK(AM128,$AM$118:$AM$136,1)</f>
        <v>5</v>
      </c>
    </row>
    <row r="129" spans="1:40" ht="15.95" customHeight="1">
      <c r="A129" s="78"/>
      <c r="B129" s="80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53">
        <v>6</v>
      </c>
      <c r="P129" s="54" t="s">
        <v>225</v>
      </c>
      <c r="Q129" s="55">
        <v>5</v>
      </c>
      <c r="R129" s="75"/>
      <c r="S129" s="76"/>
      <c r="T129" s="77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2"/>
      <c r="AH129" s="84"/>
      <c r="AI129" s="84"/>
      <c r="AJ129" s="84"/>
      <c r="AK129" s="84"/>
      <c r="AL129" s="84"/>
      <c r="AM129" s="84"/>
      <c r="AN129" s="84"/>
    </row>
    <row r="130" spans="1:40" ht="15.95" customHeight="1">
      <c r="A130" s="78">
        <v>47</v>
      </c>
      <c r="B130" s="79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2" t="s">
        <v>11</v>
      </c>
      <c r="V130" s="73"/>
      <c r="W130" s="74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1">
        <f>COUNTIF(C130:AF131,"○")</f>
        <v>0</v>
      </c>
      <c r="AH130" s="83">
        <f>COUNTIF(C130:AF131,"●")</f>
        <v>4</v>
      </c>
      <c r="AI130" s="83">
        <f>COUNTIF(C130:AF131,"△")</f>
        <v>0</v>
      </c>
      <c r="AJ130" s="83">
        <f t="shared" ref="AJ130" si="210">+AG130*3+AI130*1</f>
        <v>0</v>
      </c>
      <c r="AK130" s="83">
        <f t="shared" ref="AK130" si="211">+E131+H131+K131+N131+Q131+T131+W131+Z131+AC131+AF131</f>
        <v>57</v>
      </c>
      <c r="AL130" s="83">
        <f t="shared" ref="AL130" si="212">+C131+F131+I131+L131+O131+R131+U131+X131+AA131+AD131</f>
        <v>6</v>
      </c>
      <c r="AM130" s="83">
        <f t="shared" ref="AM130" si="213">+RANK(AJ130,$AJ$118:$AJ$136,0)*100+RANK(AK130,$AK$118:$AK$136,1)*10+RANK(AL130,$AL$118:$AL$136,0)</f>
        <v>1100</v>
      </c>
      <c r="AN130" s="83">
        <f t="shared" ref="AN130" si="214">+RANK(AM130,$AM$118:$AM$136,1)</f>
        <v>10</v>
      </c>
    </row>
    <row r="131" spans="1:40" ht="15.95" customHeight="1">
      <c r="A131" s="78"/>
      <c r="B131" s="80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5"/>
      <c r="V131" s="76"/>
      <c r="W131" s="77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2"/>
      <c r="AH131" s="84"/>
      <c r="AI131" s="84"/>
      <c r="AJ131" s="84"/>
      <c r="AK131" s="84"/>
      <c r="AL131" s="84"/>
      <c r="AM131" s="84"/>
      <c r="AN131" s="84"/>
    </row>
    <row r="132" spans="1:40" ht="15.95" customHeight="1">
      <c r="A132" s="78">
        <v>48</v>
      </c>
      <c r="B132" s="79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2" t="s">
        <v>11</v>
      </c>
      <c r="Y132" s="73"/>
      <c r="Z132" s="74"/>
      <c r="AA132" s="50"/>
      <c r="AB132" s="51"/>
      <c r="AC132" s="52"/>
      <c r="AD132" s="38"/>
      <c r="AE132" s="39"/>
      <c r="AF132" s="40"/>
      <c r="AG132" s="81">
        <f>COUNTIF(C132:AF133,"○")</f>
        <v>4</v>
      </c>
      <c r="AH132" s="83">
        <f>COUNTIF(C132:AF133,"●")</f>
        <v>2</v>
      </c>
      <c r="AI132" s="83">
        <f>COUNTIF(C132:AF133,"△")</f>
        <v>0</v>
      </c>
      <c r="AJ132" s="83">
        <f t="shared" ref="AJ132" si="215">+AG132*3+AI132*1</f>
        <v>12</v>
      </c>
      <c r="AK132" s="83">
        <f t="shared" ref="AK132" si="216">+E133+H133+K133+N133+Q133+T133+W133+Z133+AC133+AF133</f>
        <v>43</v>
      </c>
      <c r="AL132" s="83">
        <f t="shared" ref="AL132" si="217">+C133+F133+I133+L133+O133+R133+U133+X133+AA133+AD133</f>
        <v>62</v>
      </c>
      <c r="AM132" s="83">
        <f t="shared" ref="AM132" si="218">+RANK(AJ132,$AJ$118:$AJ$136,0)*100+RANK(AK132,$AK$118:$AK$136,1)*10+RANK(AL132,$AL$118:$AL$136,0)</f>
        <v>271</v>
      </c>
      <c r="AN132" s="83">
        <f t="shared" ref="AN132" si="219">+RANK(AM132,$AM$118:$AM$136,1)</f>
        <v>3</v>
      </c>
    </row>
    <row r="133" spans="1:40" ht="15.95" customHeight="1">
      <c r="A133" s="78"/>
      <c r="B133" s="80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5"/>
      <c r="Y133" s="76"/>
      <c r="Z133" s="77"/>
      <c r="AA133" s="53">
        <v>10</v>
      </c>
      <c r="AB133" s="54" t="s">
        <v>225</v>
      </c>
      <c r="AC133" s="55">
        <v>9</v>
      </c>
      <c r="AD133" s="41">
        <v>7</v>
      </c>
      <c r="AE133" s="42" t="s">
        <v>223</v>
      </c>
      <c r="AF133" s="43">
        <v>8</v>
      </c>
      <c r="AG133" s="82"/>
      <c r="AH133" s="84"/>
      <c r="AI133" s="84"/>
      <c r="AJ133" s="84"/>
      <c r="AK133" s="84"/>
      <c r="AL133" s="84"/>
      <c r="AM133" s="84"/>
      <c r="AN133" s="84"/>
    </row>
    <row r="134" spans="1:40" ht="15.95" customHeight="1">
      <c r="A134" s="78">
        <v>49</v>
      </c>
      <c r="B134" s="79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72" t="s">
        <v>11</v>
      </c>
      <c r="AB134" s="73"/>
      <c r="AC134" s="74"/>
      <c r="AD134" s="50"/>
      <c r="AE134" s="51"/>
      <c r="AF134" s="52"/>
      <c r="AG134" s="81">
        <f>COUNTIF(C134:AF135,"○")</f>
        <v>2</v>
      </c>
      <c r="AH134" s="83">
        <f>COUNTIF(C134:AF135,"●")</f>
        <v>3</v>
      </c>
      <c r="AI134" s="83">
        <f>COUNTIF(C134:AF135,"△")</f>
        <v>0</v>
      </c>
      <c r="AJ134" s="83">
        <f t="shared" ref="AJ134" si="220">+AG134*3+AI134*1</f>
        <v>6</v>
      </c>
      <c r="AK134" s="83">
        <f t="shared" ref="AK134" si="221">+E135+H135+K135+N135+Q135+T135+W135+Z135+AC135+AF135</f>
        <v>35</v>
      </c>
      <c r="AL134" s="83">
        <f t="shared" ref="AL134" si="222">+C135+F135+I135+L135+O135+R135+U135+X135+AA135+AD135</f>
        <v>31</v>
      </c>
      <c r="AM134" s="83">
        <f t="shared" ref="AM134" si="223">+RANK(AJ134,$AJ$118:$AJ$136,0)*100+RANK(AK134,$AK$118:$AK$136,1)*10+RANK(AL134,$AL$118:$AL$136,0)</f>
        <v>555</v>
      </c>
      <c r="AN134" s="83">
        <f t="shared" ref="AN134" si="224">+RANK(AM134,$AM$118:$AM$136,1)</f>
        <v>6</v>
      </c>
    </row>
    <row r="135" spans="1:40" ht="15.95" customHeight="1">
      <c r="A135" s="78"/>
      <c r="B135" s="80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21"/>
      <c r="S135" s="22" t="s">
        <v>12</v>
      </c>
      <c r="T135" s="23"/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75"/>
      <c r="AB135" s="76"/>
      <c r="AC135" s="77"/>
      <c r="AD135" s="53">
        <v>8</v>
      </c>
      <c r="AE135" s="54" t="s">
        <v>242</v>
      </c>
      <c r="AF135" s="55">
        <v>1</v>
      </c>
      <c r="AG135" s="82"/>
      <c r="AH135" s="84"/>
      <c r="AI135" s="84"/>
      <c r="AJ135" s="84"/>
      <c r="AK135" s="84"/>
      <c r="AL135" s="84"/>
      <c r="AM135" s="84"/>
      <c r="AN135" s="84"/>
    </row>
    <row r="136" spans="1:40" ht="15.95" customHeight="1">
      <c r="A136" s="78">
        <v>50</v>
      </c>
      <c r="B136" s="79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50"/>
      <c r="Y136" s="51"/>
      <c r="Z136" s="52"/>
      <c r="AA136" s="38"/>
      <c r="AB136" s="39"/>
      <c r="AC136" s="40"/>
      <c r="AD136" s="72" t="s">
        <v>11</v>
      </c>
      <c r="AE136" s="73"/>
      <c r="AF136" s="74"/>
      <c r="AG136" s="81">
        <f>COUNTIF(C136:AF137,"○")</f>
        <v>2</v>
      </c>
      <c r="AH136" s="83">
        <f>COUNTIF(C136:AF137,"●")</f>
        <v>3</v>
      </c>
      <c r="AI136" s="83">
        <f>COUNTIF(C136:AF137,"△")</f>
        <v>0</v>
      </c>
      <c r="AJ136" s="83">
        <f t="shared" ref="AJ136" si="225">+AG136*3+AI136*1</f>
        <v>6</v>
      </c>
      <c r="AK136" s="83">
        <f t="shared" ref="AK136" si="226">+E137+H137+K137+N137+Q137+T137+W137+Z137+AC137+AF137</f>
        <v>35</v>
      </c>
      <c r="AL136" s="83">
        <f t="shared" ref="AL136" si="227">+C137+F137+I137+L137+O137+R137+U137+X137+AA137+AD137</f>
        <v>21</v>
      </c>
      <c r="AM136" s="83">
        <f t="shared" ref="AM136" si="228">+RANK(AJ136,$AJ$118:$AJ$136,0)*100+RANK(AK136,$AK$118:$AK$136,1)*10+RANK(AL136,$AL$118:$AL$136,0)</f>
        <v>559</v>
      </c>
      <c r="AN136" s="83">
        <f t="shared" ref="AN136" si="229">+RANK(AM136,$AM$118:$AM$136,1)</f>
        <v>7</v>
      </c>
    </row>
    <row r="137" spans="1:40" ht="15.95" customHeight="1">
      <c r="A137" s="78"/>
      <c r="B137" s="80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53">
        <v>8</v>
      </c>
      <c r="Y137" s="54" t="s">
        <v>222</v>
      </c>
      <c r="Z137" s="55">
        <v>7</v>
      </c>
      <c r="AA137" s="41">
        <v>1</v>
      </c>
      <c r="AB137" s="42" t="s">
        <v>243</v>
      </c>
      <c r="AC137" s="43">
        <v>8</v>
      </c>
      <c r="AD137" s="75"/>
      <c r="AE137" s="76"/>
      <c r="AF137" s="77"/>
      <c r="AG137" s="82"/>
      <c r="AH137" s="84"/>
      <c r="AI137" s="84"/>
      <c r="AJ137" s="84"/>
      <c r="AK137" s="84"/>
      <c r="AL137" s="84"/>
      <c r="AM137" s="84"/>
      <c r="AN137" s="84"/>
    </row>
    <row r="138" spans="1:40">
      <c r="AG138" s="13">
        <f>SUM(AG118:AG137)</f>
        <v>24</v>
      </c>
      <c r="AH138" s="13">
        <f>SUM(AH118:AH137)</f>
        <v>24</v>
      </c>
      <c r="AI138" s="13">
        <f>SUM(AI118:AI137)/2</f>
        <v>0</v>
      </c>
      <c r="AK138" s="13">
        <f>SUM(AK118:AK137)</f>
        <v>343</v>
      </c>
      <c r="AL138" s="13">
        <f>SUM(AL118:AL137)</f>
        <v>343</v>
      </c>
    </row>
    <row r="145" spans="1:40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>
      <c r="B146" s="16" t="str">
        <f>+データ１!B16</f>
        <v>スーパーリ－グ 　　                  　　　 第１２回大会  　　　        　Ｆブロック     　　              ２０１８</v>
      </c>
      <c r="C146" s="85" t="str">
        <f>+IF(B147="","",+B147)</f>
        <v>大雲寺スターズ</v>
      </c>
      <c r="D146" s="86"/>
      <c r="E146" s="87"/>
      <c r="F146" s="85" t="str">
        <f>+IF(B149="","",+B149)</f>
        <v>中目黒イーグルス</v>
      </c>
      <c r="G146" s="86"/>
      <c r="H146" s="87"/>
      <c r="I146" s="85" t="str">
        <f>+IF(B151="","",+B151)</f>
        <v>西千タイガース</v>
      </c>
      <c r="J146" s="86"/>
      <c r="K146" s="87"/>
      <c r="L146" s="85" t="str">
        <f>+IF(B153="","",+B153)</f>
        <v>スミダジャガース</v>
      </c>
      <c r="M146" s="86"/>
      <c r="N146" s="87"/>
      <c r="O146" s="85" t="str">
        <f>+IF(B155="","",+B155)</f>
        <v>大島タイガース</v>
      </c>
      <c r="P146" s="86"/>
      <c r="Q146" s="87"/>
      <c r="R146" s="85" t="str">
        <f>+IF(B157="","",+B157)</f>
        <v>北原少年野球クラブ</v>
      </c>
      <c r="S146" s="86"/>
      <c r="T146" s="87"/>
      <c r="U146" s="85" t="str">
        <f>+IF(B159="","",+B159)</f>
        <v>サンジュニア</v>
      </c>
      <c r="V146" s="86"/>
      <c r="W146" s="87"/>
      <c r="X146" s="85" t="str">
        <f>+IF(B161="","",+B161)</f>
        <v>用賀ベアーズ</v>
      </c>
      <c r="Y146" s="86"/>
      <c r="Z146" s="87"/>
      <c r="AA146" s="85" t="str">
        <f>+IF(B163="","",+B163)</f>
        <v>馬込ジャガース</v>
      </c>
      <c r="AB146" s="86"/>
      <c r="AC146" s="87"/>
      <c r="AD146" s="85" t="str">
        <f>+IF(B165="","",+B165)</f>
        <v>東王ジュニア</v>
      </c>
      <c r="AE146" s="86"/>
      <c r="AF146" s="87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>
      <c r="A147" s="78">
        <v>51</v>
      </c>
      <c r="B147" s="79" t="str">
        <f>IF(データ２!B102="","",VLOOKUP(A147,データ２!$A$2:$B$200,2))</f>
        <v>大雲寺スターズ</v>
      </c>
      <c r="C147" s="72" t="s">
        <v>11</v>
      </c>
      <c r="D147" s="73"/>
      <c r="E147" s="74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1">
        <f>COUNTIF(C147:AF148,"○")</f>
        <v>0</v>
      </c>
      <c r="AH147" s="83">
        <f>COUNTIF(C147:AF148,"●")</f>
        <v>5</v>
      </c>
      <c r="AI147" s="83">
        <f>COUNTIF(C147:AF148,"△")</f>
        <v>0</v>
      </c>
      <c r="AJ147" s="83">
        <f t="shared" ref="AJ147" si="230">+AG147*3+AI147*1</f>
        <v>0</v>
      </c>
      <c r="AK147" s="83">
        <f>+E148+H148+K148+N148+Q148+T148+W148+Z148+AC148+AF148</f>
        <v>52</v>
      </c>
      <c r="AL147" s="83">
        <f>+C148+F148+I148+L148+O148+R148+U148+X148+AA148+AD148</f>
        <v>14</v>
      </c>
      <c r="AM147" s="83">
        <f>+RANK(AJ147,$AJ$147:$AJ$165,0)*100+RANK(AK147,$AK$147:$AK$165,1)*10+RANK(AL147,$AL$147:$AL$165,0)</f>
        <v>999</v>
      </c>
      <c r="AN147" s="83">
        <f>+RANK(AM147,$AM$147:$AM$165,1)</f>
        <v>10</v>
      </c>
    </row>
    <row r="148" spans="1:40" ht="15.95" customHeight="1">
      <c r="A148" s="78"/>
      <c r="B148" s="80"/>
      <c r="C148" s="75"/>
      <c r="D148" s="76"/>
      <c r="E148" s="77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2"/>
      <c r="AH148" s="84"/>
      <c r="AI148" s="84"/>
      <c r="AJ148" s="84"/>
      <c r="AK148" s="84"/>
      <c r="AL148" s="84"/>
      <c r="AM148" s="84"/>
      <c r="AN148" s="84"/>
    </row>
    <row r="149" spans="1:40" ht="15.95" customHeight="1">
      <c r="A149" s="78">
        <v>52</v>
      </c>
      <c r="B149" s="79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2" t="s">
        <v>11</v>
      </c>
      <c r="G149" s="73"/>
      <c r="H149" s="74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1">
        <f>COUNTIF(C149:AF150,"○")</f>
        <v>0</v>
      </c>
      <c r="AH149" s="83">
        <f>COUNTIF(C149:AF150,"●")</f>
        <v>4</v>
      </c>
      <c r="AI149" s="83">
        <f>COUNTIF(C149:AF150,"△")</f>
        <v>0</v>
      </c>
      <c r="AJ149" s="83">
        <f t="shared" ref="AJ149" si="231">+AG149*3+AI149*1</f>
        <v>0</v>
      </c>
      <c r="AK149" s="83">
        <f t="shared" ref="AK149" si="232">+E150+H150+K150+N150+Q150+T150+W150+Z150+AC150+AF150</f>
        <v>31</v>
      </c>
      <c r="AL149" s="83">
        <f t="shared" ref="AL149" si="233">+C150+F150+I150+L150+O150+R150+U150+X150+AA150+AD150</f>
        <v>13</v>
      </c>
      <c r="AM149" s="83">
        <f t="shared" ref="AM149" si="234">+RANK(AJ149,$AJ$147:$AJ$165,0)*100+RANK(AK149,$AK$147:$AK$165,1)*10+RANK(AL149,$AL$147:$AL$165,0)</f>
        <v>960</v>
      </c>
      <c r="AN149" s="83">
        <f t="shared" ref="AN149" si="235">+RANK(AM149,$AM$147:$AM$165,1)</f>
        <v>9</v>
      </c>
    </row>
    <row r="150" spans="1:40" ht="15.95" customHeight="1">
      <c r="A150" s="78"/>
      <c r="B150" s="80"/>
      <c r="C150" s="21"/>
      <c r="D150" s="22" t="s">
        <v>12</v>
      </c>
      <c r="E150" s="23"/>
      <c r="F150" s="75"/>
      <c r="G150" s="76"/>
      <c r="H150" s="77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2"/>
      <c r="AH150" s="84"/>
      <c r="AI150" s="84"/>
      <c r="AJ150" s="84"/>
      <c r="AK150" s="84"/>
      <c r="AL150" s="84"/>
      <c r="AM150" s="84"/>
      <c r="AN150" s="84"/>
    </row>
    <row r="151" spans="1:40" ht="15.95" customHeight="1">
      <c r="A151" s="78">
        <v>53</v>
      </c>
      <c r="B151" s="79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2" t="s">
        <v>11</v>
      </c>
      <c r="J151" s="73"/>
      <c r="K151" s="74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1">
        <f>COUNTIF(C151:AF152,"○")</f>
        <v>6</v>
      </c>
      <c r="AH151" s="83">
        <f>COUNTIF(C151:AF152,"●")</f>
        <v>0</v>
      </c>
      <c r="AI151" s="83">
        <f>COUNTIF(C151:AF152,"△")</f>
        <v>0</v>
      </c>
      <c r="AJ151" s="83">
        <f t="shared" ref="AJ151" si="236">+AG151*3+AI151*1</f>
        <v>18</v>
      </c>
      <c r="AK151" s="83">
        <f t="shared" ref="AK151" si="237">+E152+H152+K152+N152+Q152+T152+W152+Z152+AC152+AF152</f>
        <v>18</v>
      </c>
      <c r="AL151" s="83">
        <f t="shared" ref="AL151" si="238">+C152+F152+I152+L152+O152+R152+U152+X152+AA152+AD152</f>
        <v>90</v>
      </c>
      <c r="AM151" s="83">
        <f t="shared" ref="AM151" si="239">+RANK(AJ151,$AJ$147:$AJ$165,0)*100+RANK(AK151,$AK$147:$AK$165,1)*10+RANK(AL151,$AL$147:$AL$165,0)</f>
        <v>111</v>
      </c>
      <c r="AN151" s="83">
        <f t="shared" ref="AN151" si="240">+RANK(AM151,$AM$147:$AM$165,1)</f>
        <v>1</v>
      </c>
    </row>
    <row r="152" spans="1:40" ht="15.95" customHeight="1">
      <c r="A152" s="78"/>
      <c r="B152" s="80"/>
      <c r="C152" s="53">
        <v>10</v>
      </c>
      <c r="D152" s="54" t="s">
        <v>225</v>
      </c>
      <c r="E152" s="55">
        <v>2</v>
      </c>
      <c r="F152" s="21"/>
      <c r="G152" s="22" t="s">
        <v>12</v>
      </c>
      <c r="H152" s="23"/>
      <c r="I152" s="75"/>
      <c r="J152" s="76"/>
      <c r="K152" s="77"/>
      <c r="L152" s="53">
        <v>26</v>
      </c>
      <c r="M152" s="54" t="s">
        <v>225</v>
      </c>
      <c r="N152" s="55">
        <v>1</v>
      </c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53">
        <v>22</v>
      </c>
      <c r="V152" s="54" t="s">
        <v>225</v>
      </c>
      <c r="W152" s="55">
        <v>6</v>
      </c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2"/>
      <c r="AH152" s="84"/>
      <c r="AI152" s="84"/>
      <c r="AJ152" s="84"/>
      <c r="AK152" s="84"/>
      <c r="AL152" s="84"/>
      <c r="AM152" s="84"/>
      <c r="AN152" s="84"/>
    </row>
    <row r="153" spans="1:40" ht="15.95" customHeight="1">
      <c r="A153" s="78">
        <v>54</v>
      </c>
      <c r="B153" s="79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72" t="s">
        <v>11</v>
      </c>
      <c r="M153" s="73"/>
      <c r="N153" s="74"/>
      <c r="O153" s="38"/>
      <c r="P153" s="39"/>
      <c r="Q153" s="40"/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50"/>
      <c r="AB153" s="51"/>
      <c r="AC153" s="52"/>
      <c r="AD153" s="18" t="s">
        <v>152</v>
      </c>
      <c r="AE153" s="19" t="s">
        <v>12</v>
      </c>
      <c r="AF153" s="20">
        <v>30</v>
      </c>
      <c r="AG153" s="81">
        <f>COUNTIF(C153:AF154,"○")</f>
        <v>1</v>
      </c>
      <c r="AH153" s="83">
        <f>COUNTIF(C153:AF154,"●")</f>
        <v>3</v>
      </c>
      <c r="AI153" s="83">
        <f>COUNTIF(C153:AF154,"△")</f>
        <v>0</v>
      </c>
      <c r="AJ153" s="83">
        <f t="shared" ref="AJ153" si="241">+AG153*3+AI153*1</f>
        <v>3</v>
      </c>
      <c r="AK153" s="83">
        <f t="shared" ref="AK153" si="242">+E154+H154+K154+N154+Q154+T154+W154+Z154+AC154+AF154</f>
        <v>70</v>
      </c>
      <c r="AL153" s="83">
        <f t="shared" ref="AL153" si="243">+C154+F154+I154+L154+O154+R154+U154+X154+AA154+AD154</f>
        <v>25</v>
      </c>
      <c r="AM153" s="83">
        <f t="shared" ref="AM153" si="244">+RANK(AJ153,$AJ$147:$AJ$165,0)*100+RANK(AK153,$AK$147:$AK$165,1)*10+RANK(AL153,$AL$147:$AL$165,0)</f>
        <v>806</v>
      </c>
      <c r="AN153" s="83">
        <f t="shared" ref="AN153" si="245">+RANK(AM153,$AM$147:$AM$165,1)</f>
        <v>8</v>
      </c>
    </row>
    <row r="154" spans="1:40" ht="15.95" customHeight="1">
      <c r="A154" s="78"/>
      <c r="B154" s="80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75"/>
      <c r="M154" s="76"/>
      <c r="N154" s="77"/>
      <c r="O154" s="41">
        <v>5</v>
      </c>
      <c r="P154" s="42" t="s">
        <v>223</v>
      </c>
      <c r="Q154" s="43">
        <v>12</v>
      </c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53">
        <v>9</v>
      </c>
      <c r="AB154" s="54" t="s">
        <v>267</v>
      </c>
      <c r="AC154" s="55">
        <v>5</v>
      </c>
      <c r="AD154" s="21"/>
      <c r="AE154" s="22" t="s">
        <v>12</v>
      </c>
      <c r="AF154" s="23"/>
      <c r="AG154" s="82"/>
      <c r="AH154" s="84"/>
      <c r="AI154" s="84"/>
      <c r="AJ154" s="84"/>
      <c r="AK154" s="84"/>
      <c r="AL154" s="84"/>
      <c r="AM154" s="84"/>
      <c r="AN154" s="84"/>
    </row>
    <row r="155" spans="1:40" ht="15.95" customHeight="1">
      <c r="A155" s="78">
        <v>55</v>
      </c>
      <c r="B155" s="79" t="str">
        <f>IF(データ２!B110="","",VLOOKUP(A155,データ２!$A$2:$B$200,2))</f>
        <v>大島タイガース</v>
      </c>
      <c r="C155" s="50"/>
      <c r="D155" s="51"/>
      <c r="E155" s="52"/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50"/>
      <c r="M155" s="51"/>
      <c r="N155" s="52"/>
      <c r="O155" s="72" t="s">
        <v>11</v>
      </c>
      <c r="P155" s="73"/>
      <c r="Q155" s="74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1">
        <f>COUNTIF(C155:AF156,"○")</f>
        <v>5</v>
      </c>
      <c r="AH155" s="83">
        <f>COUNTIF(C155:AF156,"●")</f>
        <v>1</v>
      </c>
      <c r="AI155" s="83">
        <f>COUNTIF(C155:AF156,"△")</f>
        <v>0</v>
      </c>
      <c r="AJ155" s="83">
        <f t="shared" ref="AJ155" si="246">+AG155*3+AI155*1</f>
        <v>15</v>
      </c>
      <c r="AK155" s="83">
        <f t="shared" ref="AK155" si="247">+E156+H156+K156+N156+Q156+T156+W156+Z156+AC156+AF156</f>
        <v>35</v>
      </c>
      <c r="AL155" s="83">
        <f t="shared" ref="AL155" si="248">+C156+F156+I156+L156+O156+R156+U156+X156+AA156+AD156</f>
        <v>46</v>
      </c>
      <c r="AM155" s="83">
        <f t="shared" ref="AM155" si="249">+RANK(AJ155,$AJ$147:$AJ$165,0)*100+RANK(AK155,$AK$147:$AK$165,1)*10+RANK(AL155,$AL$147:$AL$165,0)</f>
        <v>274</v>
      </c>
      <c r="AN155" s="83">
        <f t="shared" ref="AN155" si="250">+RANK(AM155,$AM$147:$AM$165,1)</f>
        <v>2</v>
      </c>
    </row>
    <row r="156" spans="1:40" ht="15.95" customHeight="1">
      <c r="A156" s="78"/>
      <c r="B156" s="80"/>
      <c r="C156" s="53">
        <v>9</v>
      </c>
      <c r="D156" s="54" t="s">
        <v>225</v>
      </c>
      <c r="E156" s="55">
        <v>7</v>
      </c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53">
        <v>12</v>
      </c>
      <c r="M156" s="54" t="s">
        <v>225</v>
      </c>
      <c r="N156" s="55">
        <v>5</v>
      </c>
      <c r="O156" s="75"/>
      <c r="P156" s="76"/>
      <c r="Q156" s="77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2"/>
      <c r="AH156" s="84"/>
      <c r="AI156" s="84"/>
      <c r="AJ156" s="84"/>
      <c r="AK156" s="84"/>
      <c r="AL156" s="84"/>
      <c r="AM156" s="84"/>
      <c r="AN156" s="84"/>
    </row>
    <row r="157" spans="1:40" ht="15.95" customHeight="1">
      <c r="A157" s="78">
        <v>56</v>
      </c>
      <c r="B157" s="88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2" t="s">
        <v>11</v>
      </c>
      <c r="S157" s="73"/>
      <c r="T157" s="74"/>
      <c r="U157" s="50"/>
      <c r="V157" s="51"/>
      <c r="W157" s="52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1">
        <f>COUNTIF(C157:AF158,"○")</f>
        <v>1</v>
      </c>
      <c r="AH157" s="83">
        <f>COUNTIF(C157:AF158,"●")</f>
        <v>2</v>
      </c>
      <c r="AI157" s="83">
        <f>COUNTIF(C157:AF158,"△")</f>
        <v>0</v>
      </c>
      <c r="AJ157" s="83">
        <f t="shared" ref="AJ157" si="251">+AG157*3+AI157*1</f>
        <v>3</v>
      </c>
      <c r="AK157" s="83">
        <f t="shared" ref="AK157" si="252">+E158+H158+K158+N158+Q158+T158+W158+Z158+AC158+AF158</f>
        <v>29</v>
      </c>
      <c r="AL157" s="83">
        <f t="shared" ref="AL157" si="253">+C158+F158+I158+L158+O158+R158+U158+X158+AA158+AD158</f>
        <v>19</v>
      </c>
      <c r="AM157" s="83">
        <f t="shared" ref="AM157" si="254">+RANK(AJ157,$AJ$147:$AJ$165,0)*100+RANK(AK157,$AK$147:$AK$165,1)*10+RANK(AL157,$AL$147:$AL$165,0)</f>
        <v>748</v>
      </c>
      <c r="AN157" s="83">
        <f t="shared" ref="AN157" si="255">+RANK(AM157,$AM$147:$AM$165,1)</f>
        <v>7</v>
      </c>
    </row>
    <row r="158" spans="1:40" ht="15.95" customHeight="1">
      <c r="A158" s="78"/>
      <c r="B158" s="89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5"/>
      <c r="S158" s="76"/>
      <c r="T158" s="77"/>
      <c r="U158" s="53">
        <v>9</v>
      </c>
      <c r="V158" s="54" t="s">
        <v>225</v>
      </c>
      <c r="W158" s="55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2"/>
      <c r="AH158" s="84"/>
      <c r="AI158" s="84"/>
      <c r="AJ158" s="84"/>
      <c r="AK158" s="84"/>
      <c r="AL158" s="84"/>
      <c r="AM158" s="84"/>
      <c r="AN158" s="84"/>
    </row>
    <row r="159" spans="1:40" ht="15.95" customHeight="1">
      <c r="A159" s="78">
        <v>57</v>
      </c>
      <c r="B159" s="79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38"/>
      <c r="J159" s="39"/>
      <c r="K159" s="40"/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38"/>
      <c r="S159" s="39"/>
      <c r="T159" s="40"/>
      <c r="U159" s="72" t="s">
        <v>11</v>
      </c>
      <c r="V159" s="73"/>
      <c r="W159" s="74"/>
      <c r="X159" s="50"/>
      <c r="Y159" s="51"/>
      <c r="Z159" s="52"/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1">
        <f>COUNTIF(C159:AF160,"○")</f>
        <v>4</v>
      </c>
      <c r="AH159" s="83">
        <f>COUNTIF(C159:AF160,"●")</f>
        <v>3</v>
      </c>
      <c r="AI159" s="83">
        <f>COUNTIF(C159:AF160,"△")</f>
        <v>0</v>
      </c>
      <c r="AJ159" s="83">
        <f t="shared" ref="AJ159" si="256">+AG159*3+AI159*1</f>
        <v>12</v>
      </c>
      <c r="AK159" s="83">
        <f t="shared" ref="AK159" si="257">+E160+H160+K160+N160+Q160+T160+W160+Z160+AC160+AF160</f>
        <v>47</v>
      </c>
      <c r="AL159" s="83">
        <f t="shared" ref="AL159" si="258">+C160+F160+I160+L160+O160+R160+U160+X160+AA160+AD160</f>
        <v>50</v>
      </c>
      <c r="AM159" s="83">
        <f t="shared" ref="AM159" si="259">+RANK(AJ159,$AJ$147:$AJ$165,0)*100+RANK(AK159,$AK$147:$AK$165,1)*10+RANK(AL159,$AL$147:$AL$165,0)</f>
        <v>383</v>
      </c>
      <c r="AN159" s="83">
        <f t="shared" ref="AN159" si="260">+RANK(AM159,$AM$147:$AM$165,1)</f>
        <v>4</v>
      </c>
    </row>
    <row r="160" spans="1:40" ht="15.95" customHeight="1">
      <c r="A160" s="78"/>
      <c r="B160" s="80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41">
        <v>6</v>
      </c>
      <c r="J160" s="42" t="s">
        <v>223</v>
      </c>
      <c r="K160" s="43">
        <v>22</v>
      </c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75"/>
      <c r="V160" s="76"/>
      <c r="W160" s="77"/>
      <c r="X160" s="53">
        <v>11</v>
      </c>
      <c r="Y160" s="54" t="s">
        <v>225</v>
      </c>
      <c r="Z160" s="55">
        <v>4</v>
      </c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2"/>
      <c r="AH160" s="84"/>
      <c r="AI160" s="84"/>
      <c r="AJ160" s="84"/>
      <c r="AK160" s="84"/>
      <c r="AL160" s="84"/>
      <c r="AM160" s="84"/>
      <c r="AN160" s="84"/>
    </row>
    <row r="161" spans="1:40" ht="15.95" customHeight="1">
      <c r="A161" s="78">
        <v>58</v>
      </c>
      <c r="B161" s="79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72" t="s">
        <v>11</v>
      </c>
      <c r="Y161" s="73"/>
      <c r="Z161" s="74"/>
      <c r="AA161" s="50"/>
      <c r="AB161" s="51"/>
      <c r="AC161" s="52"/>
      <c r="AD161" s="18" t="s">
        <v>152</v>
      </c>
      <c r="AE161" s="19" t="s">
        <v>12</v>
      </c>
      <c r="AF161" s="20">
        <v>44</v>
      </c>
      <c r="AG161" s="81">
        <f>COUNTIF(C161:AF162,"○")</f>
        <v>4</v>
      </c>
      <c r="AH161" s="83">
        <f>COUNTIF(C161:AF162,"●")</f>
        <v>1</v>
      </c>
      <c r="AI161" s="83">
        <f>COUNTIF(C161:AF162,"△")</f>
        <v>0</v>
      </c>
      <c r="AJ161" s="83">
        <f t="shared" ref="AJ161" si="261">+AG161*3+AI161*1</f>
        <v>12</v>
      </c>
      <c r="AK161" s="83">
        <f t="shared" ref="AK161" si="262">+E162+H162+K162+N162+Q162+T162+W162+Z162+AC162+AF162</f>
        <v>24</v>
      </c>
      <c r="AL161" s="83">
        <f t="shared" ref="AL161" si="263">+C162+F162+I162+L162+O162+R162+U162+X162+AA162+AD162</f>
        <v>56</v>
      </c>
      <c r="AM161" s="83">
        <f t="shared" ref="AM161" si="264">+RANK(AJ161,$AJ$147:$AJ$165,0)*100+RANK(AK161,$AK$147:$AK$165,1)*10+RANK(AL161,$AL$147:$AL$165,0)</f>
        <v>322</v>
      </c>
      <c r="AN161" s="83">
        <f t="shared" ref="AN161" si="265">+RANK(AM161,$AM$147:$AM$165,1)</f>
        <v>3</v>
      </c>
    </row>
    <row r="162" spans="1:40" ht="15.95" customHeight="1">
      <c r="A162" s="78"/>
      <c r="B162" s="80"/>
      <c r="C162" s="53">
        <v>14</v>
      </c>
      <c r="D162" s="54" t="s">
        <v>222</v>
      </c>
      <c r="E162" s="55">
        <v>1</v>
      </c>
      <c r="F162" s="53">
        <v>9</v>
      </c>
      <c r="G162" s="54" t="s">
        <v>251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75"/>
      <c r="Y162" s="76"/>
      <c r="Z162" s="77"/>
      <c r="AA162" s="53">
        <v>2</v>
      </c>
      <c r="AB162" s="54" t="s">
        <v>222</v>
      </c>
      <c r="AC162" s="55">
        <v>0</v>
      </c>
      <c r="AD162" s="21"/>
      <c r="AE162" s="22" t="s">
        <v>12</v>
      </c>
      <c r="AF162" s="23"/>
      <c r="AG162" s="82"/>
      <c r="AH162" s="84"/>
      <c r="AI162" s="84"/>
      <c r="AJ162" s="84"/>
      <c r="AK162" s="84"/>
      <c r="AL162" s="84"/>
      <c r="AM162" s="84"/>
      <c r="AN162" s="84"/>
    </row>
    <row r="163" spans="1:40" ht="15.95" customHeight="1">
      <c r="A163" s="78">
        <v>59</v>
      </c>
      <c r="B163" s="79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38"/>
      <c r="M163" s="39"/>
      <c r="N163" s="40"/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72" t="s">
        <v>11</v>
      </c>
      <c r="AB163" s="73"/>
      <c r="AC163" s="74"/>
      <c r="AD163" s="38"/>
      <c r="AE163" s="39"/>
      <c r="AF163" s="40"/>
      <c r="AG163" s="81">
        <f>COUNTIF(C163:AF164,"○")</f>
        <v>2</v>
      </c>
      <c r="AH163" s="83">
        <f>COUNTIF(C163:AF164,"●")</f>
        <v>4</v>
      </c>
      <c r="AI163" s="83">
        <f>COUNTIF(C163:AF164,"△")</f>
        <v>0</v>
      </c>
      <c r="AJ163" s="83">
        <f t="shared" ref="AJ163" si="266">+AG163*3+AI163*1</f>
        <v>6</v>
      </c>
      <c r="AK163" s="83">
        <f t="shared" ref="AK163" si="267">+E164+H164+K164+N164+Q164+T164+W164+Z164+AC164+AF164</f>
        <v>32</v>
      </c>
      <c r="AL163" s="83">
        <f t="shared" ref="AL163" si="268">+C164+F164+I164+L164+O164+R164+U164+X164+AA164+AD164</f>
        <v>29</v>
      </c>
      <c r="AM163" s="83">
        <f t="shared" ref="AM163" si="269">+RANK(AJ163,$AJ$147:$AJ$165,0)*100+RANK(AK163,$AK$147:$AK$165,1)*10+RANK(AL163,$AL$147:$AL$165,0)</f>
        <v>565</v>
      </c>
      <c r="AN163" s="83">
        <f t="shared" ref="AN163" si="270">+RANK(AM163,$AM$147:$AM$165,1)</f>
        <v>6</v>
      </c>
    </row>
    <row r="164" spans="1:40" ht="15.95" customHeight="1">
      <c r="A164" s="78"/>
      <c r="B164" s="80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41">
        <v>5</v>
      </c>
      <c r="M164" s="42" t="s">
        <v>265</v>
      </c>
      <c r="N164" s="43">
        <v>9</v>
      </c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75"/>
      <c r="AB164" s="76"/>
      <c r="AC164" s="77"/>
      <c r="AD164" s="41">
        <v>2</v>
      </c>
      <c r="AE164" s="42" t="s">
        <v>226</v>
      </c>
      <c r="AF164" s="43">
        <v>5</v>
      </c>
      <c r="AG164" s="82"/>
      <c r="AH164" s="84"/>
      <c r="AI164" s="84"/>
      <c r="AJ164" s="84"/>
      <c r="AK164" s="84"/>
      <c r="AL164" s="84"/>
      <c r="AM164" s="84"/>
      <c r="AN164" s="84"/>
    </row>
    <row r="165" spans="1:40" ht="15.95" customHeight="1">
      <c r="A165" s="78">
        <v>60</v>
      </c>
      <c r="B165" s="79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2" t="s">
        <v>11</v>
      </c>
      <c r="AE165" s="73"/>
      <c r="AF165" s="74"/>
      <c r="AG165" s="81">
        <f>COUNTIF(C165:AF166,"○")</f>
        <v>2</v>
      </c>
      <c r="AH165" s="83">
        <f>COUNTIF(C165:AF166,"●")</f>
        <v>2</v>
      </c>
      <c r="AI165" s="83">
        <f>COUNTIF(C165:AF166,"△")</f>
        <v>0</v>
      </c>
      <c r="AJ165" s="83">
        <f t="shared" ref="AJ165" si="271">+AG165*3+AI165*1</f>
        <v>6</v>
      </c>
      <c r="AK165" s="83">
        <f t="shared" ref="AK165" si="272">+E166+H166+K166+N166+Q166+T166+W166+Z166+AC166+AF166</f>
        <v>24</v>
      </c>
      <c r="AL165" s="83">
        <f t="shared" ref="AL165" si="273">+C166+F166+I166+L166+O166+R166+U166+X166+AA166+AD166</f>
        <v>20</v>
      </c>
      <c r="AM165" s="83">
        <f t="shared" ref="AM165" si="274">+RANK(AJ165,$AJ$147:$AJ$165,0)*100+RANK(AK165,$AK$147:$AK$165,1)*10+RANK(AL165,$AL$147:$AL$165,0)</f>
        <v>527</v>
      </c>
      <c r="AN165" s="83">
        <f t="shared" ref="AN165" si="275">+RANK(AM165,$AM$147:$AM$165,1)</f>
        <v>5</v>
      </c>
    </row>
    <row r="166" spans="1:40" ht="15.95" customHeight="1">
      <c r="A166" s="78"/>
      <c r="B166" s="80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5"/>
      <c r="AE166" s="76"/>
      <c r="AF166" s="77"/>
      <c r="AG166" s="82"/>
      <c r="AH166" s="84"/>
      <c r="AI166" s="84"/>
      <c r="AJ166" s="84"/>
      <c r="AK166" s="84"/>
      <c r="AL166" s="84"/>
      <c r="AM166" s="84"/>
      <c r="AN166" s="84"/>
    </row>
    <row r="167" spans="1:40">
      <c r="AG167" s="13">
        <f>SUM(AG147:AG166)</f>
        <v>25</v>
      </c>
      <c r="AH167" s="13">
        <f>SUM(AH147:AH166)</f>
        <v>25</v>
      </c>
      <c r="AI167" s="13">
        <f>SUM(AI147:AI166)/2</f>
        <v>0</v>
      </c>
      <c r="AK167" s="13">
        <f>SUM(AK147:AK166)</f>
        <v>362</v>
      </c>
      <c r="AL167" s="13">
        <f>SUM(AL147:AL166)</f>
        <v>362</v>
      </c>
    </row>
    <row r="174" spans="1:40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>
      <c r="B175" s="16" t="str">
        <f>+データ１!B18</f>
        <v>スーパーリ－グ 　　                  　　　 第１２回大会  　　　        　Ｇブロック     　　              ２０１８</v>
      </c>
      <c r="C175" s="85" t="str">
        <f>+IF(B176="","",+B176)</f>
        <v>高島エイト</v>
      </c>
      <c r="D175" s="86"/>
      <c r="E175" s="87"/>
      <c r="F175" s="85" t="s">
        <v>229</v>
      </c>
      <c r="G175" s="86"/>
      <c r="H175" s="87"/>
      <c r="I175" s="85" t="str">
        <f>+IF(B180="","",+B180)</f>
        <v>荒川コンドル</v>
      </c>
      <c r="J175" s="86"/>
      <c r="K175" s="87"/>
      <c r="L175" s="85" t="str">
        <f>+IF(B182="","",+B182)</f>
        <v>新宿ドリーム</v>
      </c>
      <c r="M175" s="86"/>
      <c r="N175" s="87"/>
      <c r="O175" s="85" t="str">
        <f>+IF(B184="","",+B184)</f>
        <v>晴海アポローズ</v>
      </c>
      <c r="P175" s="86"/>
      <c r="Q175" s="87"/>
      <c r="R175" s="85" t="str">
        <f>+IF(B186="","",+B186)</f>
        <v>フェニックス</v>
      </c>
      <c r="S175" s="86"/>
      <c r="T175" s="87"/>
      <c r="U175" s="85" t="str">
        <f>+IF(B188="","",+B188)</f>
        <v>大塚スネイクス</v>
      </c>
      <c r="V175" s="86"/>
      <c r="W175" s="87"/>
      <c r="X175" s="85" t="str">
        <f>+IF(B190="","",+B190)</f>
        <v>深川ジャイアンツ</v>
      </c>
      <c r="Y175" s="86"/>
      <c r="Z175" s="87"/>
      <c r="AA175" s="85" t="str">
        <f>+IF(B192="","",+B192)</f>
        <v>礫川</v>
      </c>
      <c r="AB175" s="86"/>
      <c r="AC175" s="87"/>
      <c r="AD175" s="85" t="str">
        <f>+IF(B194="","",+B194)</f>
        <v>池雪Ｊストロング</v>
      </c>
      <c r="AE175" s="86"/>
      <c r="AF175" s="87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>
      <c r="A176" s="78">
        <v>61</v>
      </c>
      <c r="B176" s="79" t="str">
        <f>IF(データ２!B122="","",VLOOKUP(A176,データ２!$A$2:$B$200,2))</f>
        <v>高島エイト</v>
      </c>
      <c r="C176" s="72" t="s">
        <v>11</v>
      </c>
      <c r="D176" s="73"/>
      <c r="E176" s="74"/>
      <c r="F176" s="38"/>
      <c r="G176" s="39"/>
      <c r="H176" s="40"/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38"/>
      <c r="AE176" s="39"/>
      <c r="AF176" s="40"/>
      <c r="AG176" s="81">
        <f>COUNTIF(C176:AF177,"○")</f>
        <v>1</v>
      </c>
      <c r="AH176" s="83">
        <f>COUNTIF(C176:AF177,"●")</f>
        <v>3</v>
      </c>
      <c r="AI176" s="83">
        <f>COUNTIF(C176:AF177,"△")</f>
        <v>0</v>
      </c>
      <c r="AJ176" s="83">
        <f t="shared" ref="AJ176" si="276">+AG176*3+AI176*1</f>
        <v>3</v>
      </c>
      <c r="AK176" s="83">
        <f>+E177+H177+K177+N177+Q177+T177+W177+Z177+AC177+AF177</f>
        <v>36</v>
      </c>
      <c r="AL176" s="83">
        <f>+C177+F177+I177+L177+O177+R177+U177+X177+AA177+AD177</f>
        <v>29</v>
      </c>
      <c r="AM176" s="83">
        <f>+RANK(AJ176,$AJ$176:$AJ$194,0)*100+RANK(AK176,$AK$176:$AK$194,1)*10+RANK(AL176,$AL$176:$AL$194,0)</f>
        <v>755</v>
      </c>
      <c r="AN176" s="83">
        <f>+RANK(AM176,$AM$176:$AM$194,1)</f>
        <v>7</v>
      </c>
    </row>
    <row r="177" spans="1:40" ht="15.95" customHeight="1">
      <c r="A177" s="78"/>
      <c r="B177" s="80"/>
      <c r="C177" s="75"/>
      <c r="D177" s="76"/>
      <c r="E177" s="77"/>
      <c r="F177" s="41">
        <v>8</v>
      </c>
      <c r="G177" s="42" t="s">
        <v>223</v>
      </c>
      <c r="H177" s="43">
        <v>9</v>
      </c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41">
        <v>6</v>
      </c>
      <c r="AE177" s="42" t="s">
        <v>223</v>
      </c>
      <c r="AF177" s="43">
        <v>7</v>
      </c>
      <c r="AG177" s="82"/>
      <c r="AH177" s="84"/>
      <c r="AI177" s="84"/>
      <c r="AJ177" s="84"/>
      <c r="AK177" s="84"/>
      <c r="AL177" s="84"/>
      <c r="AM177" s="84"/>
      <c r="AN177" s="84"/>
    </row>
    <row r="178" spans="1:40" ht="15.95" customHeight="1">
      <c r="A178" s="78">
        <v>62</v>
      </c>
      <c r="B178" s="88" t="str">
        <f>IF(データ２!B124="","",VLOOKUP(A178,データ２!$A$2:$B$200,2))</f>
        <v>上篠崎ムスタングクラブ</v>
      </c>
      <c r="C178" s="50"/>
      <c r="D178" s="51"/>
      <c r="E178" s="52"/>
      <c r="F178" s="72" t="s">
        <v>11</v>
      </c>
      <c r="G178" s="73"/>
      <c r="H178" s="74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1">
        <f>COUNTIF(C178:AF179,"○")</f>
        <v>3</v>
      </c>
      <c r="AH178" s="83">
        <f>COUNTIF(C178:AF179,"●")</f>
        <v>3</v>
      </c>
      <c r="AI178" s="83">
        <f>COUNTIF(C178:AF179,"△")</f>
        <v>0</v>
      </c>
      <c r="AJ178" s="83">
        <f t="shared" ref="AJ178" si="277">+AG178*3+AI178*1</f>
        <v>9</v>
      </c>
      <c r="AK178" s="83">
        <f t="shared" ref="AK178" si="278">+E179+H179+K179+N179+Q179+T179+W179+Z179+AC179+AF179</f>
        <v>45</v>
      </c>
      <c r="AL178" s="83">
        <f t="shared" ref="AL178" si="279">+C179+F179+I179+L179+O179+R179+U179+X179+AA179+AD179</f>
        <v>53</v>
      </c>
      <c r="AM178" s="83">
        <f t="shared" ref="AM178" si="280">+RANK(AJ178,$AJ$176:$AJ$194,0)*100+RANK(AK178,$AK$176:$AK$194,1)*10+RANK(AL178,$AL$176:$AL$194,0)</f>
        <v>373</v>
      </c>
      <c r="AN178" s="83">
        <f t="shared" ref="AN178" si="281">+RANK(AM178,$AM$176:$AM$194,1)</f>
        <v>3</v>
      </c>
    </row>
    <row r="179" spans="1:40" ht="15.95" customHeight="1">
      <c r="A179" s="78"/>
      <c r="B179" s="89"/>
      <c r="C179" s="53">
        <v>9</v>
      </c>
      <c r="D179" s="54" t="s">
        <v>225</v>
      </c>
      <c r="E179" s="55">
        <v>8</v>
      </c>
      <c r="F179" s="75"/>
      <c r="G179" s="76"/>
      <c r="H179" s="77"/>
      <c r="I179" s="21"/>
      <c r="J179" s="22" t="s">
        <v>12</v>
      </c>
      <c r="K179" s="23"/>
      <c r="L179" s="53">
        <v>12</v>
      </c>
      <c r="M179" s="54" t="s">
        <v>254</v>
      </c>
      <c r="N179" s="55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2"/>
      <c r="AH179" s="84"/>
      <c r="AI179" s="84"/>
      <c r="AJ179" s="84"/>
      <c r="AK179" s="84"/>
      <c r="AL179" s="84"/>
      <c r="AM179" s="84"/>
      <c r="AN179" s="84"/>
    </row>
    <row r="180" spans="1:40" ht="15.95" customHeight="1">
      <c r="A180" s="78">
        <v>63</v>
      </c>
      <c r="B180" s="79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2" t="s">
        <v>11</v>
      </c>
      <c r="J180" s="73"/>
      <c r="K180" s="74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50"/>
      <c r="V180" s="51"/>
      <c r="W180" s="52"/>
      <c r="X180" s="18" t="s">
        <v>151</v>
      </c>
      <c r="Y180" s="19" t="s">
        <v>12</v>
      </c>
      <c r="Z180" s="20">
        <v>22</v>
      </c>
      <c r="AA180" s="50"/>
      <c r="AB180" s="51"/>
      <c r="AC180" s="52"/>
      <c r="AD180" s="18" t="s">
        <v>151</v>
      </c>
      <c r="AE180" s="19" t="s">
        <v>12</v>
      </c>
      <c r="AF180" s="20">
        <v>24</v>
      </c>
      <c r="AG180" s="81">
        <f>COUNTIF(C180:AF181,"○")</f>
        <v>2</v>
      </c>
      <c r="AH180" s="83">
        <f>COUNTIF(C180:AF181,"●")</f>
        <v>1</v>
      </c>
      <c r="AI180" s="83">
        <f>COUNTIF(C180:AF181,"△")</f>
        <v>0</v>
      </c>
      <c r="AJ180" s="83">
        <f t="shared" ref="AJ180" si="282">+AG180*3+AI180*1</f>
        <v>6</v>
      </c>
      <c r="AK180" s="83">
        <f t="shared" ref="AK180" si="283">+E181+H181+K181+N181+Q181+T181+W181+Z181+AC181+AF181</f>
        <v>16</v>
      </c>
      <c r="AL180" s="83">
        <f t="shared" ref="AL180" si="284">+C181+F181+I181+L181+O181+R181+U181+X181+AA181+AD181</f>
        <v>20</v>
      </c>
      <c r="AM180" s="83">
        <f t="shared" ref="AM180" si="285">+RANK(AJ180,$AJ$176:$AJ$194,0)*100+RANK(AK180,$AK$176:$AK$194,1)*10+RANK(AL180,$AL$176:$AL$194,0)</f>
        <v>427</v>
      </c>
      <c r="AN180" s="83">
        <f t="shared" ref="AN180" si="286">+RANK(AM180,$AM$176:$AM$194,1)</f>
        <v>4</v>
      </c>
    </row>
    <row r="181" spans="1:40" ht="15.95" customHeight="1">
      <c r="A181" s="78"/>
      <c r="B181" s="80"/>
      <c r="C181" s="21"/>
      <c r="D181" s="22" t="s">
        <v>12</v>
      </c>
      <c r="E181" s="23"/>
      <c r="F181" s="21"/>
      <c r="G181" s="22" t="s">
        <v>12</v>
      </c>
      <c r="H181" s="23"/>
      <c r="I181" s="75"/>
      <c r="J181" s="76"/>
      <c r="K181" s="77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53">
        <v>9</v>
      </c>
      <c r="V181" s="54" t="s">
        <v>242</v>
      </c>
      <c r="W181" s="55">
        <v>6</v>
      </c>
      <c r="X181" s="21"/>
      <c r="Y181" s="22" t="s">
        <v>12</v>
      </c>
      <c r="Z181" s="23"/>
      <c r="AA181" s="53">
        <v>7</v>
      </c>
      <c r="AB181" s="54" t="s">
        <v>225</v>
      </c>
      <c r="AC181" s="55">
        <v>3</v>
      </c>
      <c r="AD181" s="21"/>
      <c r="AE181" s="22" t="s">
        <v>12</v>
      </c>
      <c r="AF181" s="23"/>
      <c r="AG181" s="82"/>
      <c r="AH181" s="84"/>
      <c r="AI181" s="84"/>
      <c r="AJ181" s="84"/>
      <c r="AK181" s="84"/>
      <c r="AL181" s="84"/>
      <c r="AM181" s="84"/>
      <c r="AN181" s="84"/>
    </row>
    <row r="182" spans="1:40" ht="15.95" customHeight="1">
      <c r="A182" s="78">
        <v>64</v>
      </c>
      <c r="B182" s="79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2" t="s">
        <v>11</v>
      </c>
      <c r="M182" s="73"/>
      <c r="N182" s="74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1">
        <f>COUNTIF(C182:AF183,"○")</f>
        <v>0</v>
      </c>
      <c r="AH182" s="83">
        <f>COUNTIF(C182:AF183,"●")</f>
        <v>3</v>
      </c>
      <c r="AI182" s="83">
        <f>COUNTIF(C182:AF183,"△")</f>
        <v>0</v>
      </c>
      <c r="AJ182" s="83">
        <f t="shared" ref="AJ182" si="287">+AG182*3+AI182*1</f>
        <v>0</v>
      </c>
      <c r="AK182" s="83">
        <f t="shared" ref="AK182" si="288">+E183+H183+K183+N183+Q183+T183+W183+Z183+AC183+AF183</f>
        <v>69</v>
      </c>
      <c r="AL182" s="83">
        <f t="shared" ref="AL182" si="289">+C183+F183+I183+L183+O183+R183+U183+X183+AA183+AD183</f>
        <v>10</v>
      </c>
      <c r="AM182" s="83">
        <f t="shared" ref="AM182" si="290">+RANK(AJ182,$AJ$176:$AJ$194,0)*100+RANK(AK182,$AK$176:$AK$194,1)*10+RANK(AL182,$AL$176:$AL$194,0)</f>
        <v>909</v>
      </c>
      <c r="AN182" s="83">
        <f t="shared" ref="AN182" si="291">+RANK(AM182,$AM$176:$AM$194,1)</f>
        <v>10</v>
      </c>
    </row>
    <row r="183" spans="1:40" ht="15.95" customHeight="1">
      <c r="A183" s="78"/>
      <c r="B183" s="80"/>
      <c r="C183" s="21"/>
      <c r="D183" s="22" t="s">
        <v>12</v>
      </c>
      <c r="E183" s="23"/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75"/>
      <c r="M183" s="76"/>
      <c r="N183" s="77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2"/>
      <c r="AH183" s="84"/>
      <c r="AI183" s="84"/>
      <c r="AJ183" s="84"/>
      <c r="AK183" s="84"/>
      <c r="AL183" s="84"/>
      <c r="AM183" s="84"/>
      <c r="AN183" s="84"/>
    </row>
    <row r="184" spans="1:40" ht="15.95" customHeight="1">
      <c r="A184" s="78">
        <v>65</v>
      </c>
      <c r="B184" s="79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2" t="s">
        <v>11</v>
      </c>
      <c r="P184" s="73"/>
      <c r="Q184" s="74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38"/>
      <c r="Y184" s="39"/>
      <c r="Z184" s="40"/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1">
        <f>COUNTIF(C184:AF185,"○")</f>
        <v>2</v>
      </c>
      <c r="AH184" s="83">
        <f>COUNTIF(C184:AF185,"●")</f>
        <v>2</v>
      </c>
      <c r="AI184" s="83">
        <f>COUNTIF(C184:AF185,"△")</f>
        <v>0</v>
      </c>
      <c r="AJ184" s="83">
        <f t="shared" ref="AJ184" si="292">+AG184*3+AI184*1</f>
        <v>6</v>
      </c>
      <c r="AK184" s="83">
        <f t="shared" ref="AK184" si="293">+E185+H185+K185+N185+Q185+T185+W185+Z185+AC185+AF185</f>
        <v>18</v>
      </c>
      <c r="AL184" s="83">
        <f t="shared" ref="AL184" si="294">+C185+F185+I185+L185+O185+R185+U185+X185+AA185+AD185</f>
        <v>40</v>
      </c>
      <c r="AM184" s="83">
        <f t="shared" ref="AM184" si="295">+RANK(AJ184,$AJ$176:$AJ$194,0)*100+RANK(AK184,$AK$176:$AK$194,1)*10+RANK(AL184,$AL$176:$AL$194,0)</f>
        <v>434</v>
      </c>
      <c r="AN184" s="83">
        <f t="shared" ref="AN184" si="296">+RANK(AM184,$AM$176:$AM$194,1)</f>
        <v>5</v>
      </c>
    </row>
    <row r="185" spans="1:40" ht="15.95" customHeight="1">
      <c r="A185" s="78"/>
      <c r="B185" s="80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5"/>
      <c r="P185" s="76"/>
      <c r="Q185" s="77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41">
        <v>1</v>
      </c>
      <c r="Y185" s="42" t="s">
        <v>223</v>
      </c>
      <c r="Z185" s="43">
        <v>5</v>
      </c>
      <c r="AA185" s="21"/>
      <c r="AB185" s="22" t="s">
        <v>12</v>
      </c>
      <c r="AC185" s="23"/>
      <c r="AD185" s="21"/>
      <c r="AE185" s="22" t="s">
        <v>12</v>
      </c>
      <c r="AF185" s="23"/>
      <c r="AG185" s="82"/>
      <c r="AH185" s="84"/>
      <c r="AI185" s="84"/>
      <c r="AJ185" s="84"/>
      <c r="AK185" s="84"/>
      <c r="AL185" s="84"/>
      <c r="AM185" s="84"/>
      <c r="AN185" s="84"/>
    </row>
    <row r="186" spans="1:40" ht="15.95" customHeight="1">
      <c r="A186" s="78">
        <v>66</v>
      </c>
      <c r="B186" s="79" t="str">
        <f>IF(データ２!B132="","",VLOOKUP(A186,データ２!$A$2:$B$200,2))</f>
        <v>フェニックス</v>
      </c>
      <c r="C186" s="50"/>
      <c r="D186" s="51"/>
      <c r="E186" s="52"/>
      <c r="F186" s="50"/>
      <c r="G186" s="51"/>
      <c r="H186" s="52"/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2" t="s">
        <v>11</v>
      </c>
      <c r="S186" s="73"/>
      <c r="T186" s="74"/>
      <c r="U186" s="50"/>
      <c r="V186" s="51"/>
      <c r="W186" s="52"/>
      <c r="X186" s="38"/>
      <c r="Y186" s="39"/>
      <c r="Z186" s="40"/>
      <c r="AA186" s="50"/>
      <c r="AB186" s="51"/>
      <c r="AC186" s="52"/>
      <c r="AD186" s="50"/>
      <c r="AE186" s="51"/>
      <c r="AF186" s="52"/>
      <c r="AG186" s="81">
        <f>COUNTIF(C186:AF187,"○")</f>
        <v>7</v>
      </c>
      <c r="AH186" s="83">
        <f>COUNTIF(C186:AF187,"●")</f>
        <v>1</v>
      </c>
      <c r="AI186" s="83">
        <f>COUNTIF(C186:AF187,"△")</f>
        <v>0</v>
      </c>
      <c r="AJ186" s="83">
        <f t="shared" ref="AJ186" si="297">+AG186*3+AI186*1</f>
        <v>21</v>
      </c>
      <c r="AK186" s="83">
        <f t="shared" ref="AK186" si="298">+E187+H187+K187+N187+Q187+T187+W187+Z187+AC187+AF187</f>
        <v>29</v>
      </c>
      <c r="AL186" s="83">
        <f t="shared" ref="AL186" si="299">+C187+F187+I187+L187+O187+R187+U187+X187+AA187+AD187</f>
        <v>70</v>
      </c>
      <c r="AM186" s="83">
        <f t="shared" ref="AM186" si="300">+RANK(AJ186,$AJ$176:$AJ$194,0)*100+RANK(AK186,$AK$176:$AK$194,1)*10+RANK(AL186,$AL$176:$AL$194,0)</f>
        <v>142</v>
      </c>
      <c r="AN186" s="83">
        <f t="shared" ref="AN186" si="301">+RANK(AM186,$AM$176:$AM$194,1)</f>
        <v>2</v>
      </c>
    </row>
    <row r="187" spans="1:40" ht="15.95" customHeight="1">
      <c r="A187" s="78"/>
      <c r="B187" s="80"/>
      <c r="C187" s="53">
        <v>14</v>
      </c>
      <c r="D187" s="54" t="s">
        <v>225</v>
      </c>
      <c r="E187" s="55">
        <v>5</v>
      </c>
      <c r="F187" s="53">
        <v>8</v>
      </c>
      <c r="G187" s="54" t="s">
        <v>225</v>
      </c>
      <c r="H187" s="55">
        <v>4</v>
      </c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5"/>
      <c r="S187" s="76"/>
      <c r="T187" s="77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53">
        <v>6</v>
      </c>
      <c r="AE187" s="54" t="s">
        <v>225</v>
      </c>
      <c r="AF187" s="55">
        <v>2</v>
      </c>
      <c r="AG187" s="82"/>
      <c r="AH187" s="84"/>
      <c r="AI187" s="84"/>
      <c r="AJ187" s="84"/>
      <c r="AK187" s="84"/>
      <c r="AL187" s="84"/>
      <c r="AM187" s="84"/>
      <c r="AN187" s="84"/>
    </row>
    <row r="188" spans="1:40" ht="15.95" customHeight="1">
      <c r="A188" s="78">
        <v>67</v>
      </c>
      <c r="B188" s="79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2" t="s">
        <v>11</v>
      </c>
      <c r="V188" s="73"/>
      <c r="W188" s="74"/>
      <c r="X188" s="38"/>
      <c r="Y188" s="39"/>
      <c r="Z188" s="40"/>
      <c r="AA188" s="18" t="s">
        <v>151</v>
      </c>
      <c r="AB188" s="19" t="s">
        <v>12</v>
      </c>
      <c r="AC188" s="20">
        <v>41</v>
      </c>
      <c r="AD188" s="38"/>
      <c r="AE188" s="39"/>
      <c r="AF188" s="40"/>
      <c r="AG188" s="81">
        <f>COUNTIF(C188:AF189,"○")</f>
        <v>0</v>
      </c>
      <c r="AH188" s="83">
        <f>COUNTIF(C188:AF189,"●")</f>
        <v>4</v>
      </c>
      <c r="AI188" s="83">
        <f>COUNTIF(C188:AF189,"△")</f>
        <v>0</v>
      </c>
      <c r="AJ188" s="83">
        <f t="shared" ref="AJ188" si="302">+AG188*3+AI188*1</f>
        <v>0</v>
      </c>
      <c r="AK188" s="83">
        <f t="shared" ref="AK188" si="303">+E189+H189+K189+N189+Q189+T189+W189+Z189+AC189+AF189</f>
        <v>43</v>
      </c>
      <c r="AL188" s="83">
        <f t="shared" ref="AL188" si="304">+C189+F189+I189+L189+O189+R189+U189+X189+AA189+AD189</f>
        <v>9</v>
      </c>
      <c r="AM188" s="83">
        <f t="shared" ref="AM188" si="305">+RANK(AJ188,$AJ$176:$AJ$194,0)*100+RANK(AK188,$AK$176:$AK$194,1)*10+RANK(AL188,$AL$176:$AL$194,0)</f>
        <v>870</v>
      </c>
      <c r="AN188" s="83">
        <f t="shared" ref="AN188" si="306">+RANK(AM188,$AM$176:$AM$194,1)</f>
        <v>8</v>
      </c>
    </row>
    <row r="189" spans="1:40" ht="15.95" customHeight="1">
      <c r="A189" s="78"/>
      <c r="B189" s="80"/>
      <c r="C189" s="21"/>
      <c r="D189" s="22" t="s">
        <v>12</v>
      </c>
      <c r="E189" s="23"/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5"/>
      <c r="V189" s="76"/>
      <c r="W189" s="77"/>
      <c r="X189" s="41">
        <v>2</v>
      </c>
      <c r="Y189" s="42" t="s">
        <v>258</v>
      </c>
      <c r="Z189" s="43">
        <v>16</v>
      </c>
      <c r="AA189" s="21"/>
      <c r="AB189" s="22" t="s">
        <v>12</v>
      </c>
      <c r="AC189" s="23"/>
      <c r="AD189" s="41">
        <v>1</v>
      </c>
      <c r="AE189" s="42" t="s">
        <v>223</v>
      </c>
      <c r="AF189" s="43">
        <v>9</v>
      </c>
      <c r="AG189" s="82"/>
      <c r="AH189" s="84"/>
      <c r="AI189" s="84"/>
      <c r="AJ189" s="84"/>
      <c r="AK189" s="84"/>
      <c r="AL189" s="84"/>
      <c r="AM189" s="84"/>
      <c r="AN189" s="84"/>
    </row>
    <row r="190" spans="1:40" ht="15.95" customHeight="1">
      <c r="A190" s="78">
        <v>68</v>
      </c>
      <c r="B190" s="79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72" t="s">
        <v>11</v>
      </c>
      <c r="Y190" s="73"/>
      <c r="Z190" s="74"/>
      <c r="AA190" s="50"/>
      <c r="AB190" s="51"/>
      <c r="AC190" s="52"/>
      <c r="AD190" s="50"/>
      <c r="AE190" s="51"/>
      <c r="AF190" s="52"/>
      <c r="AG190" s="81">
        <f>COUNTIF(C190:AF191,"○")</f>
        <v>7</v>
      </c>
      <c r="AH190" s="83">
        <f>COUNTIF(C190:AF191,"●")</f>
        <v>0</v>
      </c>
      <c r="AI190" s="83">
        <f>COUNTIF(C190:AF191,"△")</f>
        <v>0</v>
      </c>
      <c r="AJ190" s="83">
        <f t="shared" ref="AJ190" si="307">+AG190*3+AI190*1</f>
        <v>21</v>
      </c>
      <c r="AK190" s="83">
        <f t="shared" ref="AK190" si="308">+E191+H191+K191+N191+Q191+T191+W191+Z191+AC191+AF191</f>
        <v>9</v>
      </c>
      <c r="AL190" s="83">
        <f t="shared" ref="AL190" si="309">+C191+F191+I191+L191+O191+R191+U191+X191+AA191+AD191</f>
        <v>105</v>
      </c>
      <c r="AM190" s="83">
        <f t="shared" ref="AM190" si="310">+RANK(AJ190,$AJ$176:$AJ$194,0)*100+RANK(AK190,$AK$176:$AK$194,1)*10+RANK(AL190,$AL$176:$AL$194,0)</f>
        <v>111</v>
      </c>
      <c r="AN190" s="83">
        <f t="shared" ref="AN190" si="311">+RANK(AM190,$AM$176:$AM$194,1)</f>
        <v>1</v>
      </c>
    </row>
    <row r="191" spans="1:40" ht="15.95" customHeight="1">
      <c r="A191" s="78"/>
      <c r="B191" s="80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53">
        <v>5</v>
      </c>
      <c r="P191" s="54" t="s">
        <v>225</v>
      </c>
      <c r="Q191" s="55">
        <v>1</v>
      </c>
      <c r="R191" s="53">
        <v>5</v>
      </c>
      <c r="S191" s="54" t="s">
        <v>233</v>
      </c>
      <c r="T191" s="55">
        <v>2</v>
      </c>
      <c r="U191" s="53">
        <v>16</v>
      </c>
      <c r="V191" s="54" t="s">
        <v>257</v>
      </c>
      <c r="W191" s="55">
        <v>2</v>
      </c>
      <c r="X191" s="75"/>
      <c r="Y191" s="76"/>
      <c r="Z191" s="77"/>
      <c r="AA191" s="53">
        <v>15</v>
      </c>
      <c r="AB191" s="54" t="s">
        <v>225</v>
      </c>
      <c r="AC191" s="55">
        <v>0</v>
      </c>
      <c r="AD191" s="53">
        <v>22</v>
      </c>
      <c r="AE191" s="54" t="s">
        <v>225</v>
      </c>
      <c r="AF191" s="55">
        <v>1</v>
      </c>
      <c r="AG191" s="82"/>
      <c r="AH191" s="84"/>
      <c r="AI191" s="84"/>
      <c r="AJ191" s="84"/>
      <c r="AK191" s="84"/>
      <c r="AL191" s="84"/>
      <c r="AM191" s="84"/>
      <c r="AN191" s="84"/>
    </row>
    <row r="192" spans="1:40" ht="15.95" customHeight="1">
      <c r="A192" s="78">
        <v>69</v>
      </c>
      <c r="B192" s="79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38"/>
      <c r="J192" s="39"/>
      <c r="K192" s="40"/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38"/>
      <c r="Y192" s="39"/>
      <c r="Z192" s="40"/>
      <c r="AA192" s="72" t="s">
        <v>11</v>
      </c>
      <c r="AB192" s="73"/>
      <c r="AC192" s="74"/>
      <c r="AD192" s="18" t="s">
        <v>151</v>
      </c>
      <c r="AE192" s="19" t="s">
        <v>12</v>
      </c>
      <c r="AF192" s="20">
        <v>45</v>
      </c>
      <c r="AG192" s="81">
        <f>COUNTIF(C192:AF193,"○")</f>
        <v>0</v>
      </c>
      <c r="AH192" s="83">
        <f>COUNTIF(C192:AF193,"●")</f>
        <v>4</v>
      </c>
      <c r="AI192" s="83">
        <f>COUNTIF(C192:AF193,"△")</f>
        <v>0</v>
      </c>
      <c r="AJ192" s="83">
        <f t="shared" ref="AJ192" si="312">+AG192*3+AI192*1</f>
        <v>0</v>
      </c>
      <c r="AK192" s="83">
        <f t="shared" ref="AK192" si="313">+E193+H193+K193+N193+Q193+T193+W193+Z193+AC193+AF193</f>
        <v>47</v>
      </c>
      <c r="AL192" s="83">
        <f t="shared" ref="AL192" si="314">+C193+F193+I193+L193+O193+R193+U193+X193+AA193+AD193</f>
        <v>12</v>
      </c>
      <c r="AM192" s="83">
        <f t="shared" ref="AM192" si="315">+RANK(AJ192,$AJ$176:$AJ$194,0)*100+RANK(AK192,$AK$176:$AK$194,1)*10+RANK(AL192,$AL$176:$AL$194,0)</f>
        <v>888</v>
      </c>
      <c r="AN192" s="83">
        <f t="shared" ref="AN192" si="316">+RANK(AM192,$AM$176:$AM$194,1)</f>
        <v>9</v>
      </c>
    </row>
    <row r="193" spans="1:40" ht="15.95" customHeight="1">
      <c r="A193" s="78"/>
      <c r="B193" s="80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41">
        <v>3</v>
      </c>
      <c r="J193" s="42" t="s">
        <v>223</v>
      </c>
      <c r="K193" s="43">
        <v>7</v>
      </c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41">
        <v>0</v>
      </c>
      <c r="Y193" s="42" t="s">
        <v>223</v>
      </c>
      <c r="Z193" s="43">
        <v>15</v>
      </c>
      <c r="AA193" s="75"/>
      <c r="AB193" s="76"/>
      <c r="AC193" s="77"/>
      <c r="AD193" s="21"/>
      <c r="AE193" s="22" t="s">
        <v>12</v>
      </c>
      <c r="AF193" s="23"/>
      <c r="AG193" s="82"/>
      <c r="AH193" s="84"/>
      <c r="AI193" s="84"/>
      <c r="AJ193" s="84"/>
      <c r="AK193" s="84"/>
      <c r="AL193" s="84"/>
      <c r="AM193" s="84"/>
      <c r="AN193" s="84"/>
    </row>
    <row r="194" spans="1:40" ht="15.95" customHeight="1">
      <c r="A194" s="78">
        <v>70</v>
      </c>
      <c r="B194" s="79" t="str">
        <f>IF(データ２!B140="","",VLOOKUP(A194,データ２!$A$2:$B$200,2))</f>
        <v>池雪Ｊストロング</v>
      </c>
      <c r="C194" s="50"/>
      <c r="D194" s="51"/>
      <c r="E194" s="52"/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50"/>
      <c r="V194" s="51"/>
      <c r="W194" s="52"/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2" t="s">
        <v>11</v>
      </c>
      <c r="AE194" s="73"/>
      <c r="AF194" s="74"/>
      <c r="AG194" s="81">
        <f>COUNTIF(C194:AF195,"○")</f>
        <v>2</v>
      </c>
      <c r="AH194" s="83">
        <f>COUNTIF(C194:AF195,"●")</f>
        <v>3</v>
      </c>
      <c r="AI194" s="83">
        <f>COUNTIF(C194:AF195,"△")</f>
        <v>0</v>
      </c>
      <c r="AJ194" s="83">
        <f t="shared" ref="AJ194" si="317">+AG194*3+AI194*1</f>
        <v>6</v>
      </c>
      <c r="AK194" s="83">
        <f t="shared" ref="AK194" si="318">+E195+H195+K195+N195+Q195+T195+W195+Z195+AC195+AF195</f>
        <v>57</v>
      </c>
      <c r="AL194" s="83">
        <f t="shared" ref="AL194" si="319">+C195+F195+I195+L195+O195+R195+U195+X195+AA195+AD195</f>
        <v>21</v>
      </c>
      <c r="AM194" s="83">
        <f t="shared" ref="AM194" si="320">+RANK(AJ194,$AJ$176:$AJ$194,0)*100+RANK(AK194,$AK$176:$AK$194,1)*10+RANK(AL194,$AL$176:$AL$194,0)</f>
        <v>496</v>
      </c>
      <c r="AN194" s="83">
        <f t="shared" ref="AN194" si="321">+RANK(AM194,$AM$176:$AM$194,1)</f>
        <v>6</v>
      </c>
    </row>
    <row r="195" spans="1:40" ht="15.95" customHeight="1">
      <c r="A195" s="78"/>
      <c r="B195" s="80"/>
      <c r="C195" s="53">
        <v>7</v>
      </c>
      <c r="D195" s="54" t="s">
        <v>225</v>
      </c>
      <c r="E195" s="55">
        <v>6</v>
      </c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53">
        <v>9</v>
      </c>
      <c r="V195" s="54" t="s">
        <v>225</v>
      </c>
      <c r="W195" s="55">
        <v>1</v>
      </c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5"/>
      <c r="AE195" s="76"/>
      <c r="AF195" s="77"/>
      <c r="AG195" s="82"/>
      <c r="AH195" s="84"/>
      <c r="AI195" s="84"/>
      <c r="AJ195" s="84"/>
      <c r="AK195" s="84"/>
      <c r="AL195" s="84"/>
      <c r="AM195" s="84"/>
      <c r="AN195" s="84"/>
    </row>
    <row r="196" spans="1:40">
      <c r="AG196" s="13">
        <f>SUM(AG176:AG195)</f>
        <v>24</v>
      </c>
      <c r="AH196" s="13">
        <f>SUM(AH176:AH195)</f>
        <v>24</v>
      </c>
      <c r="AI196" s="13">
        <f>SUM(AI176:AI195)/2</f>
        <v>0</v>
      </c>
      <c r="AK196" s="13">
        <f>SUM(AK176:AK195)</f>
        <v>369</v>
      </c>
      <c r="AL196" s="13">
        <f>SUM(AL176:AL195)</f>
        <v>369</v>
      </c>
    </row>
    <row r="203" spans="1:40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>
      <c r="B204" s="16" t="str">
        <f>+データ１!B20</f>
        <v>スーパーリ－グ 　　                  　　　 第１２回大会  　　　        　Ｈブロック     　　              ２０１８</v>
      </c>
      <c r="C204" s="85" t="str">
        <f>+IF(B205="","",+B205)</f>
        <v>西田野球クラブ</v>
      </c>
      <c r="D204" s="86"/>
      <c r="E204" s="87"/>
      <c r="F204" s="85" t="str">
        <f>+IF(B207="","",+B207)</f>
        <v>日本橋ファイターズ</v>
      </c>
      <c r="G204" s="86"/>
      <c r="H204" s="87"/>
      <c r="I204" s="85" t="str">
        <f>+IF(B209="","",+B209)</f>
        <v>オレンジイーグルス</v>
      </c>
      <c r="J204" s="86"/>
      <c r="K204" s="87"/>
      <c r="L204" s="85" t="str">
        <f>+IF(B211="","",+B211)</f>
        <v>KCRジャッカル</v>
      </c>
      <c r="M204" s="86"/>
      <c r="N204" s="87"/>
      <c r="O204" s="85" t="str">
        <f>+IF(B213="","",+B213)</f>
        <v>ジャパンキングス</v>
      </c>
      <c r="P204" s="86"/>
      <c r="Q204" s="87"/>
      <c r="R204" s="85" t="str">
        <f>+IF(B215="","",+B215)</f>
        <v>エンジェルス</v>
      </c>
      <c r="S204" s="86"/>
      <c r="T204" s="87"/>
      <c r="U204" s="85" t="str">
        <f>+IF(B217="","",+B217)</f>
        <v>西伊興若潮ジュニア</v>
      </c>
      <c r="V204" s="86"/>
      <c r="W204" s="87"/>
      <c r="X204" s="85" t="str">
        <f>+IF(B219="","",+B219)</f>
        <v>越中島ブレーブス</v>
      </c>
      <c r="Y204" s="86"/>
      <c r="Z204" s="87"/>
      <c r="AA204" s="85" t="str">
        <f>+IF(B221="","",+B221)</f>
        <v>品川Ｂレーシング</v>
      </c>
      <c r="AB204" s="86"/>
      <c r="AC204" s="87"/>
      <c r="AD204" s="85" t="str">
        <f>+IF(B223="","",+B223)</f>
        <v>レッドサンズ</v>
      </c>
      <c r="AE204" s="86"/>
      <c r="AF204" s="87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>
      <c r="A205" s="78">
        <v>71</v>
      </c>
      <c r="B205" s="79" t="str">
        <f>IF(データ２!B142="","",VLOOKUP(A205,データ２!$A$2:$B$200,2))</f>
        <v>西田野球クラブ</v>
      </c>
      <c r="C205" s="72" t="s">
        <v>11</v>
      </c>
      <c r="D205" s="73"/>
      <c r="E205" s="74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50"/>
      <c r="S205" s="51"/>
      <c r="T205" s="52"/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1">
        <f>COUNTIF(C205:AF206,"○")</f>
        <v>3</v>
      </c>
      <c r="AH205" s="83">
        <f>COUNTIF(C205:AF206,"●")</f>
        <v>2</v>
      </c>
      <c r="AI205" s="83">
        <f>COUNTIF(C205:AF206,"△")</f>
        <v>0</v>
      </c>
      <c r="AJ205" s="83">
        <f t="shared" ref="AJ205" si="322">+AG205*3+AI205*1</f>
        <v>9</v>
      </c>
      <c r="AK205" s="83">
        <f>+E206+H206+K206+N206+Q206+T206+W206+Z206+AC206+AF206</f>
        <v>33</v>
      </c>
      <c r="AL205" s="83">
        <f>+C206+F206+I206+L206+O206+R206+U206+X206+AA206+AD206</f>
        <v>29</v>
      </c>
      <c r="AM205" s="83">
        <f>+RANK(AJ205,$AJ$205:$AJ$223,0)*100+RANK(AK205,$AK$205:$AK$223,1)*10+RANK(AL205,$AL$205:$AL$223,0)</f>
        <v>538</v>
      </c>
      <c r="AN205" s="83">
        <f>+RANK(AM205,$AM$205:$AM$223,1)</f>
        <v>5</v>
      </c>
    </row>
    <row r="206" spans="1:40" ht="15.95" customHeight="1">
      <c r="A206" s="78"/>
      <c r="B206" s="80"/>
      <c r="C206" s="75"/>
      <c r="D206" s="76"/>
      <c r="E206" s="77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53">
        <v>6</v>
      </c>
      <c r="S206" s="54" t="s">
        <v>225</v>
      </c>
      <c r="T206" s="55">
        <v>5</v>
      </c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2"/>
      <c r="AH206" s="84"/>
      <c r="AI206" s="84"/>
      <c r="AJ206" s="84"/>
      <c r="AK206" s="84"/>
      <c r="AL206" s="84"/>
      <c r="AM206" s="84"/>
      <c r="AN206" s="84"/>
    </row>
    <row r="207" spans="1:40" ht="15.95" customHeight="1">
      <c r="A207" s="78">
        <v>72</v>
      </c>
      <c r="B207" s="79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2" t="s">
        <v>11</v>
      </c>
      <c r="G207" s="73"/>
      <c r="H207" s="74"/>
      <c r="I207" s="38"/>
      <c r="J207" s="39"/>
      <c r="K207" s="40"/>
      <c r="L207" s="38"/>
      <c r="M207" s="39"/>
      <c r="N207" s="40"/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38"/>
      <c r="AE207" s="39"/>
      <c r="AF207" s="40"/>
      <c r="AG207" s="81">
        <f>COUNTIF(C207:AF208,"○")</f>
        <v>0</v>
      </c>
      <c r="AH207" s="83">
        <f>COUNTIF(C207:AF208,"●")</f>
        <v>5</v>
      </c>
      <c r="AI207" s="83">
        <f>COUNTIF(C207:AF208,"△")</f>
        <v>1</v>
      </c>
      <c r="AJ207" s="83">
        <f t="shared" ref="AJ207" si="323">+AG207*3+AI207*1</f>
        <v>1</v>
      </c>
      <c r="AK207" s="83">
        <f t="shared" ref="AK207" si="324">+E208+H208+K208+N208+Q208+T208+W208+Z208+AC208+AF208</f>
        <v>78</v>
      </c>
      <c r="AL207" s="83">
        <f t="shared" ref="AL207" si="325">+C208+F208+I208+L208+O208+R208+U208+X208+AA208+AD208</f>
        <v>21</v>
      </c>
      <c r="AM207" s="83">
        <f t="shared" ref="AM207" si="326">+RANK(AJ207,$AJ$205:$AJ$223,0)*100+RANK(AK207,$AK$205:$AK$223,1)*10+RANK(AL207,$AL$205:$AL$223,0)</f>
        <v>1000</v>
      </c>
      <c r="AN207" s="83">
        <f t="shared" ref="AN207" si="327">+RANK(AM207,$AM$205:$AM$223,1)</f>
        <v>9</v>
      </c>
    </row>
    <row r="208" spans="1:40" ht="15.95" customHeight="1">
      <c r="A208" s="78"/>
      <c r="B208" s="80"/>
      <c r="C208" s="21"/>
      <c r="D208" s="22" t="s">
        <v>12</v>
      </c>
      <c r="E208" s="23"/>
      <c r="F208" s="75"/>
      <c r="G208" s="76"/>
      <c r="H208" s="77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41">
        <v>0</v>
      </c>
      <c r="AE208" s="42" t="s">
        <v>223</v>
      </c>
      <c r="AF208" s="43">
        <v>17</v>
      </c>
      <c r="AG208" s="82"/>
      <c r="AH208" s="84"/>
      <c r="AI208" s="84"/>
      <c r="AJ208" s="84"/>
      <c r="AK208" s="84"/>
      <c r="AL208" s="84"/>
      <c r="AM208" s="84"/>
      <c r="AN208" s="84"/>
    </row>
    <row r="209" spans="1:40" ht="15.95" customHeight="1">
      <c r="A209" s="78">
        <v>73</v>
      </c>
      <c r="B209" s="79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2" t="s">
        <v>11</v>
      </c>
      <c r="J209" s="73"/>
      <c r="K209" s="74"/>
      <c r="L209" s="18" t="s">
        <v>150</v>
      </c>
      <c r="M209" s="19" t="s">
        <v>12</v>
      </c>
      <c r="N209" s="20">
        <v>18</v>
      </c>
      <c r="O209" s="62"/>
      <c r="P209" s="63"/>
      <c r="Q209" s="64"/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1">
        <f>COUNTIF(C209:AF210,"○")</f>
        <v>2</v>
      </c>
      <c r="AH209" s="83">
        <f>COUNTIF(C209:AF210,"●")</f>
        <v>2</v>
      </c>
      <c r="AI209" s="83">
        <f>COUNTIF(C209:AF210,"△")</f>
        <v>1</v>
      </c>
      <c r="AJ209" s="83">
        <f t="shared" ref="AJ209" si="328">+AG209*3+AI209*1</f>
        <v>7</v>
      </c>
      <c r="AK209" s="83">
        <f t="shared" ref="AK209" si="329">+E210+H210+K210+N210+Q210+T210+W210+Z210+AC210+AF210</f>
        <v>53</v>
      </c>
      <c r="AL209" s="83">
        <f t="shared" ref="AL209" si="330">+C210+F210+I210+L210+O210+R210+U210+X210+AA210+AD210</f>
        <v>33</v>
      </c>
      <c r="AM209" s="83">
        <f t="shared" ref="AM209" si="331">+RANK(AJ209,$AJ$205:$AJ$223,0)*100+RANK(AK209,$AK$205:$AK$223,1)*10+RANK(AL209,$AL$205:$AL$223,0)</f>
        <v>667</v>
      </c>
      <c r="AN209" s="83">
        <f t="shared" ref="AN209" si="332">+RANK(AM209,$AM$205:$AM$223,1)</f>
        <v>6</v>
      </c>
    </row>
    <row r="210" spans="1:40" ht="15.95" customHeight="1">
      <c r="A210" s="78"/>
      <c r="B210" s="80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5"/>
      <c r="J210" s="76"/>
      <c r="K210" s="77"/>
      <c r="L210" s="21"/>
      <c r="M210" s="22" t="s">
        <v>12</v>
      </c>
      <c r="N210" s="23"/>
      <c r="O210" s="65">
        <v>6</v>
      </c>
      <c r="P210" s="66" t="s">
        <v>224</v>
      </c>
      <c r="Q210" s="67">
        <v>6</v>
      </c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2"/>
      <c r="AH210" s="84"/>
      <c r="AI210" s="84"/>
      <c r="AJ210" s="84"/>
      <c r="AK210" s="84"/>
      <c r="AL210" s="84"/>
      <c r="AM210" s="84"/>
      <c r="AN210" s="84"/>
    </row>
    <row r="211" spans="1:40" ht="15.95" customHeight="1">
      <c r="A211" s="78">
        <v>74</v>
      </c>
      <c r="B211" s="79" t="str">
        <f>IF(データ２!B148="","",VLOOKUP(A211,データ２!$A$2:$B$200,2))</f>
        <v>KCRジャッカル</v>
      </c>
      <c r="C211" s="38"/>
      <c r="D211" s="39"/>
      <c r="E211" s="40"/>
      <c r="F211" s="50"/>
      <c r="G211" s="51"/>
      <c r="H211" s="52"/>
      <c r="I211" s="18" t="s">
        <v>150</v>
      </c>
      <c r="J211" s="19" t="s">
        <v>12</v>
      </c>
      <c r="K211" s="20">
        <v>18</v>
      </c>
      <c r="L211" s="72" t="s">
        <v>11</v>
      </c>
      <c r="M211" s="73"/>
      <c r="N211" s="74"/>
      <c r="O211" s="50"/>
      <c r="P211" s="51"/>
      <c r="Q211" s="52"/>
      <c r="R211" s="18" t="s">
        <v>150</v>
      </c>
      <c r="S211" s="19" t="s">
        <v>12</v>
      </c>
      <c r="T211" s="20">
        <v>26</v>
      </c>
      <c r="U211" s="50"/>
      <c r="V211" s="51"/>
      <c r="W211" s="52"/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1">
        <f>COUNTIF(C211:AF212,"○")</f>
        <v>4</v>
      </c>
      <c r="AH211" s="83">
        <f>COUNTIF(C211:AF212,"●")</f>
        <v>2</v>
      </c>
      <c r="AI211" s="83">
        <f>COUNTIF(C211:AF212,"△")</f>
        <v>0</v>
      </c>
      <c r="AJ211" s="83">
        <f t="shared" ref="AJ211" si="333">+AG211*3+AI211*1</f>
        <v>12</v>
      </c>
      <c r="AK211" s="83">
        <f t="shared" ref="AK211" si="334">+E212+H212+K212+N212+Q212+T212+W212+Z212+AC212+AF212</f>
        <v>35</v>
      </c>
      <c r="AL211" s="83">
        <f t="shared" ref="AL211" si="335">+C212+F212+I212+L212+O212+R212+U212+X212+AA212+AD212</f>
        <v>56</v>
      </c>
      <c r="AM211" s="83">
        <f t="shared" ref="AM211" si="336">+RANK(AJ211,$AJ$205:$AJ$223,0)*100+RANK(AK211,$AK$205:$AK$223,1)*10+RANK(AL211,$AL$205:$AL$223,0)</f>
        <v>344</v>
      </c>
      <c r="AN211" s="83">
        <f t="shared" ref="AN211" si="337">+RANK(AM211,$AM$205:$AM$223,1)</f>
        <v>3</v>
      </c>
    </row>
    <row r="212" spans="1:40" ht="15.95" customHeight="1">
      <c r="A212" s="78"/>
      <c r="B212" s="80"/>
      <c r="C212" s="41">
        <v>4</v>
      </c>
      <c r="D212" s="42" t="s">
        <v>223</v>
      </c>
      <c r="E212" s="43">
        <v>6</v>
      </c>
      <c r="F212" s="53">
        <v>16</v>
      </c>
      <c r="G212" s="54" t="s">
        <v>225</v>
      </c>
      <c r="H212" s="55">
        <v>3</v>
      </c>
      <c r="I212" s="21"/>
      <c r="J212" s="22" t="s">
        <v>12</v>
      </c>
      <c r="K212" s="23"/>
      <c r="L212" s="75"/>
      <c r="M212" s="76"/>
      <c r="N212" s="77"/>
      <c r="O212" s="53">
        <v>11</v>
      </c>
      <c r="P212" s="54" t="s">
        <v>225</v>
      </c>
      <c r="Q212" s="55">
        <v>0</v>
      </c>
      <c r="R212" s="21"/>
      <c r="S212" s="22" t="s">
        <v>12</v>
      </c>
      <c r="T212" s="23"/>
      <c r="U212" s="53">
        <v>13</v>
      </c>
      <c r="V212" s="54" t="s">
        <v>225</v>
      </c>
      <c r="W212" s="55">
        <v>12</v>
      </c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2"/>
      <c r="AH212" s="84"/>
      <c r="AI212" s="84"/>
      <c r="AJ212" s="84"/>
      <c r="AK212" s="84"/>
      <c r="AL212" s="84"/>
      <c r="AM212" s="84"/>
      <c r="AN212" s="84"/>
    </row>
    <row r="213" spans="1:40" ht="15.95" customHeight="1">
      <c r="A213" s="78">
        <v>75</v>
      </c>
      <c r="B213" s="79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62"/>
      <c r="J213" s="63"/>
      <c r="K213" s="64"/>
      <c r="L213" s="38"/>
      <c r="M213" s="39"/>
      <c r="N213" s="40"/>
      <c r="O213" s="72" t="s">
        <v>11</v>
      </c>
      <c r="P213" s="73"/>
      <c r="Q213" s="74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1">
        <f>COUNTIF(C213:AF214,"○")</f>
        <v>0</v>
      </c>
      <c r="AH213" s="83">
        <f>COUNTIF(C213:AF214,"●")</f>
        <v>5</v>
      </c>
      <c r="AI213" s="83">
        <f>COUNTIF(C213:AF214,"△")</f>
        <v>1</v>
      </c>
      <c r="AJ213" s="83">
        <f t="shared" ref="AJ213" si="338">+AG213*3+AI213*1</f>
        <v>1</v>
      </c>
      <c r="AK213" s="83">
        <f t="shared" ref="AK213" si="339">+E214+H214+K214+N214+Q214+T214+W214+Z214+AC214+AF214</f>
        <v>94</v>
      </c>
      <c r="AL213" s="83">
        <f t="shared" ref="AL213" si="340">+C214+F214+I214+L214+O214+R214+U214+X214+AA214+AD214</f>
        <v>22</v>
      </c>
      <c r="AM213" s="83">
        <f t="shared" ref="AM213" si="341">+RANK(AJ213,$AJ$205:$AJ$223,0)*100+RANK(AK213,$AK$205:$AK$223,1)*10+RANK(AL213,$AL$205:$AL$223,0)</f>
        <v>1009</v>
      </c>
      <c r="AN213" s="83">
        <f t="shared" ref="AN213" si="342">+RANK(AM213,$AM$205:$AM$223,1)</f>
        <v>10</v>
      </c>
    </row>
    <row r="214" spans="1:40" ht="15.95" customHeight="1">
      <c r="A214" s="78"/>
      <c r="B214" s="80"/>
      <c r="C214" s="21"/>
      <c r="D214" s="22" t="s">
        <v>12</v>
      </c>
      <c r="E214" s="23"/>
      <c r="F214" s="21"/>
      <c r="G214" s="22" t="s">
        <v>12</v>
      </c>
      <c r="H214" s="23"/>
      <c r="I214" s="65">
        <v>6</v>
      </c>
      <c r="J214" s="66" t="s">
        <v>224</v>
      </c>
      <c r="K214" s="67">
        <v>6</v>
      </c>
      <c r="L214" s="41">
        <v>0</v>
      </c>
      <c r="M214" s="42" t="s">
        <v>223</v>
      </c>
      <c r="N214" s="43">
        <v>11</v>
      </c>
      <c r="O214" s="75"/>
      <c r="P214" s="76"/>
      <c r="Q214" s="77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2"/>
      <c r="AH214" s="84"/>
      <c r="AI214" s="84"/>
      <c r="AJ214" s="84"/>
      <c r="AK214" s="84"/>
      <c r="AL214" s="84"/>
      <c r="AM214" s="84"/>
      <c r="AN214" s="84"/>
    </row>
    <row r="215" spans="1:40" ht="15.95" customHeight="1">
      <c r="A215" s="78">
        <v>76</v>
      </c>
      <c r="B215" s="79" t="str">
        <f>IF(データ２!B152="","",VLOOKUP(A215,データ２!$A$2:$B$200,2))</f>
        <v>エンジェルス</v>
      </c>
      <c r="C215" s="38"/>
      <c r="D215" s="39"/>
      <c r="E215" s="40"/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2" t="s">
        <v>11</v>
      </c>
      <c r="S215" s="73"/>
      <c r="T215" s="74"/>
      <c r="U215" s="18" t="s">
        <v>150</v>
      </c>
      <c r="V215" s="19" t="s">
        <v>12</v>
      </c>
      <c r="W215" s="20">
        <v>36</v>
      </c>
      <c r="X215" s="38"/>
      <c r="Y215" s="39"/>
      <c r="Z215" s="40"/>
      <c r="AA215" s="50"/>
      <c r="AB215" s="51"/>
      <c r="AC215" s="52"/>
      <c r="AD215" s="38"/>
      <c r="AE215" s="39"/>
      <c r="AF215" s="40"/>
      <c r="AG215" s="81">
        <f>COUNTIF(C215:AF216,"○")</f>
        <v>4</v>
      </c>
      <c r="AH215" s="83">
        <f>COUNTIF(C215:AF216,"●")</f>
        <v>3</v>
      </c>
      <c r="AI215" s="83">
        <f>COUNTIF(C215:AF216,"△")</f>
        <v>0</v>
      </c>
      <c r="AJ215" s="83">
        <f t="shared" ref="AJ215" si="343">+AG215*3+AI215*1</f>
        <v>12</v>
      </c>
      <c r="AK215" s="83">
        <f t="shared" ref="AK215" si="344">+E216+H216+K216+N216+Q216+T216+W216+Z216+AC216+AF216</f>
        <v>41</v>
      </c>
      <c r="AL215" s="83">
        <f t="shared" ref="AL215" si="345">+C216+F216+I216+L216+O216+R216+U216+X216+AA216+AD216</f>
        <v>54</v>
      </c>
      <c r="AM215" s="83">
        <f t="shared" ref="AM215" si="346">+RANK(AJ215,$AJ$205:$AJ$223,0)*100+RANK(AK215,$AK$205:$AK$223,1)*10+RANK(AL215,$AL$205:$AL$223,0)</f>
        <v>355</v>
      </c>
      <c r="AN215" s="83">
        <f t="shared" ref="AN215" si="347">+RANK(AM215,$AM$205:$AM$223,1)</f>
        <v>4</v>
      </c>
    </row>
    <row r="216" spans="1:40" ht="15.95" customHeight="1">
      <c r="A216" s="78"/>
      <c r="B216" s="80"/>
      <c r="C216" s="41">
        <v>5</v>
      </c>
      <c r="D216" s="42" t="s">
        <v>223</v>
      </c>
      <c r="E216" s="43">
        <v>6</v>
      </c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5"/>
      <c r="S216" s="76"/>
      <c r="T216" s="77"/>
      <c r="U216" s="21"/>
      <c r="V216" s="22" t="s">
        <v>12</v>
      </c>
      <c r="W216" s="23"/>
      <c r="X216" s="41">
        <v>1</v>
      </c>
      <c r="Y216" s="42" t="s">
        <v>223</v>
      </c>
      <c r="Z216" s="43">
        <v>12</v>
      </c>
      <c r="AA216" s="53">
        <v>6</v>
      </c>
      <c r="AB216" s="54" t="s">
        <v>262</v>
      </c>
      <c r="AC216" s="55">
        <v>2</v>
      </c>
      <c r="AD216" s="41">
        <v>1</v>
      </c>
      <c r="AE216" s="42" t="s">
        <v>232</v>
      </c>
      <c r="AF216" s="43">
        <v>14</v>
      </c>
      <c r="AG216" s="82"/>
      <c r="AH216" s="84"/>
      <c r="AI216" s="84"/>
      <c r="AJ216" s="84"/>
      <c r="AK216" s="84"/>
      <c r="AL216" s="84"/>
      <c r="AM216" s="84"/>
      <c r="AN216" s="84"/>
    </row>
    <row r="217" spans="1:40" ht="15.95" customHeight="1">
      <c r="A217" s="78">
        <v>77</v>
      </c>
      <c r="B217" s="88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50"/>
      <c r="P217" s="51"/>
      <c r="Q217" s="52"/>
      <c r="R217" s="18" t="s">
        <v>150</v>
      </c>
      <c r="S217" s="19" t="s">
        <v>12</v>
      </c>
      <c r="T217" s="20">
        <v>36</v>
      </c>
      <c r="U217" s="72" t="s">
        <v>11</v>
      </c>
      <c r="V217" s="73"/>
      <c r="W217" s="74"/>
      <c r="X217" s="38"/>
      <c r="Y217" s="39"/>
      <c r="Z217" s="40"/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1">
        <f>COUNTIF(C217:AF218,"○")</f>
        <v>2</v>
      </c>
      <c r="AH217" s="83">
        <f>COUNTIF(C217:AF218,"●")</f>
        <v>4</v>
      </c>
      <c r="AI217" s="83">
        <f>COUNTIF(C217:AF218,"△")</f>
        <v>0</v>
      </c>
      <c r="AJ217" s="83">
        <f t="shared" ref="AJ217" si="348">+AG217*3+AI217*1</f>
        <v>6</v>
      </c>
      <c r="AK217" s="83">
        <f t="shared" ref="AK217" si="349">+E218+H218+K218+N218+Q218+T218+W218+Z218+AC218+AF218</f>
        <v>57</v>
      </c>
      <c r="AL217" s="83">
        <f t="shared" ref="AL217" si="350">+C218+F218+I218+L218+O218+R218+U218+X218+AA218+AD218</f>
        <v>63</v>
      </c>
      <c r="AM217" s="83">
        <f t="shared" ref="AM217" si="351">+RANK(AJ217,$AJ$205:$AJ$223,0)*100+RANK(AK217,$AK$205:$AK$223,1)*10+RANK(AL217,$AL$205:$AL$223,0)</f>
        <v>783</v>
      </c>
      <c r="AN217" s="83">
        <f t="shared" ref="AN217" si="352">+RANK(AM217,$AM$205:$AM$223,1)</f>
        <v>7</v>
      </c>
    </row>
    <row r="218" spans="1:40" ht="15.95" customHeight="1">
      <c r="A218" s="78"/>
      <c r="B218" s="89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53">
        <v>26</v>
      </c>
      <c r="P218" s="54" t="s">
        <v>225</v>
      </c>
      <c r="Q218" s="55">
        <v>8</v>
      </c>
      <c r="R218" s="21"/>
      <c r="S218" s="22" t="s">
        <v>12</v>
      </c>
      <c r="T218" s="23"/>
      <c r="U218" s="75"/>
      <c r="V218" s="76"/>
      <c r="W218" s="77"/>
      <c r="X218" s="41">
        <v>0</v>
      </c>
      <c r="Y218" s="42" t="s">
        <v>223</v>
      </c>
      <c r="Z218" s="43">
        <v>10</v>
      </c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2"/>
      <c r="AH218" s="84"/>
      <c r="AI218" s="84"/>
      <c r="AJ218" s="84"/>
      <c r="AK218" s="84"/>
      <c r="AL218" s="84"/>
      <c r="AM218" s="84"/>
      <c r="AN218" s="84"/>
    </row>
    <row r="219" spans="1:40" ht="15.95" customHeight="1">
      <c r="A219" s="78">
        <v>78</v>
      </c>
      <c r="B219" s="79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50"/>
      <c r="S219" s="51"/>
      <c r="T219" s="52"/>
      <c r="U219" s="50"/>
      <c r="V219" s="51"/>
      <c r="W219" s="52"/>
      <c r="X219" s="72" t="s">
        <v>11</v>
      </c>
      <c r="Y219" s="73"/>
      <c r="Z219" s="74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1">
        <f>COUNTIF(C219:AF220,"○")</f>
        <v>6</v>
      </c>
      <c r="AH219" s="83">
        <f>COUNTIF(C219:AF220,"●")</f>
        <v>0</v>
      </c>
      <c r="AI219" s="83">
        <f>COUNTIF(C219:AF220,"△")</f>
        <v>0</v>
      </c>
      <c r="AJ219" s="83">
        <f t="shared" ref="AJ219" si="353">+AG219*3+AI219*1</f>
        <v>18</v>
      </c>
      <c r="AK219" s="83">
        <f t="shared" ref="AK219" si="354">+E220+H220+K220+N220+Q220+T220+W220+Z220+AC220+AF220</f>
        <v>10</v>
      </c>
      <c r="AL219" s="83">
        <f t="shared" ref="AL219" si="355">+C220+F220+I220+L220+O220+R220+U220+X220+AA220+AD220</f>
        <v>85</v>
      </c>
      <c r="AM219" s="83">
        <f t="shared" ref="AM219" si="356">+RANK(AJ219,$AJ$205:$AJ$223,0)*100+RANK(AK219,$AK$205:$AK$223,1)*10+RANK(AL219,$AL$205:$AL$223,0)</f>
        <v>111</v>
      </c>
      <c r="AN219" s="83">
        <f t="shared" ref="AN219" si="357">+RANK(AM219,$AM$205:$AM$223,1)</f>
        <v>1</v>
      </c>
    </row>
    <row r="220" spans="1:40" ht="15.95" customHeight="1">
      <c r="A220" s="78"/>
      <c r="B220" s="80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254</v>
      </c>
      <c r="Q220" s="55">
        <v>4</v>
      </c>
      <c r="R220" s="53">
        <v>12</v>
      </c>
      <c r="S220" s="54" t="s">
        <v>225</v>
      </c>
      <c r="T220" s="55">
        <v>1</v>
      </c>
      <c r="U220" s="53">
        <v>10</v>
      </c>
      <c r="V220" s="54" t="s">
        <v>225</v>
      </c>
      <c r="W220" s="55">
        <v>0</v>
      </c>
      <c r="X220" s="75"/>
      <c r="Y220" s="76"/>
      <c r="Z220" s="77"/>
      <c r="AA220" s="21"/>
      <c r="AB220" s="22" t="s">
        <v>12</v>
      </c>
      <c r="AC220" s="23"/>
      <c r="AD220" s="21"/>
      <c r="AE220" s="22" t="s">
        <v>12</v>
      </c>
      <c r="AF220" s="23"/>
      <c r="AG220" s="82"/>
      <c r="AH220" s="84"/>
      <c r="AI220" s="84"/>
      <c r="AJ220" s="84"/>
      <c r="AK220" s="84"/>
      <c r="AL220" s="84"/>
      <c r="AM220" s="84"/>
      <c r="AN220" s="84"/>
    </row>
    <row r="221" spans="1:40" ht="15.95" customHeight="1">
      <c r="A221" s="78">
        <v>79</v>
      </c>
      <c r="B221" s="79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2" t="s">
        <v>11</v>
      </c>
      <c r="AB221" s="73"/>
      <c r="AC221" s="74"/>
      <c r="AD221" s="38"/>
      <c r="AE221" s="39"/>
      <c r="AF221" s="40"/>
      <c r="AG221" s="81">
        <f>COUNTIF(C221:AF222,"○")</f>
        <v>1</v>
      </c>
      <c r="AH221" s="83">
        <f>COUNTIF(C221:AF222,"●")</f>
        <v>4</v>
      </c>
      <c r="AI221" s="83">
        <f>COUNTIF(C221:AF222,"△")</f>
        <v>1</v>
      </c>
      <c r="AJ221" s="83">
        <f t="shared" ref="AJ221" si="358">+AG221*3+AI221*1</f>
        <v>4</v>
      </c>
      <c r="AK221" s="83">
        <f t="shared" ref="AK221" si="359">+E222+H222+K222+N222+Q222+T222+W222+Z222+AC222+AF222</f>
        <v>53</v>
      </c>
      <c r="AL221" s="83">
        <f t="shared" ref="AL221" si="360">+C222+F222+I222+L222+O222+R222+U222+X222+AA222+AD222</f>
        <v>34</v>
      </c>
      <c r="AM221" s="83">
        <f t="shared" ref="AM221" si="361">+RANK(AJ221,$AJ$205:$AJ$223,0)*100+RANK(AK221,$AK$205:$AK$223,1)*10+RANK(AL221,$AL$205:$AL$223,0)</f>
        <v>866</v>
      </c>
      <c r="AN221" s="83">
        <f t="shared" ref="AN221" si="362">+RANK(AM221,$AM$205:$AM$223,1)</f>
        <v>8</v>
      </c>
    </row>
    <row r="222" spans="1:40" ht="15.95" customHeight="1">
      <c r="A222" s="78"/>
      <c r="B222" s="80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5"/>
      <c r="AB222" s="76"/>
      <c r="AC222" s="77"/>
      <c r="AD222" s="41">
        <v>4</v>
      </c>
      <c r="AE222" s="42" t="s">
        <v>223</v>
      </c>
      <c r="AF222" s="43">
        <v>14</v>
      </c>
      <c r="AG222" s="82"/>
      <c r="AH222" s="84"/>
      <c r="AI222" s="84"/>
      <c r="AJ222" s="84"/>
      <c r="AK222" s="84"/>
      <c r="AL222" s="84"/>
      <c r="AM222" s="84"/>
      <c r="AN222" s="84"/>
    </row>
    <row r="223" spans="1:40" ht="15.95" customHeight="1">
      <c r="A223" s="78">
        <v>80</v>
      </c>
      <c r="B223" s="79" t="str">
        <f>IF(データ２!B160="","",VLOOKUP(A223,データ２!$A$2:$B$200,2))</f>
        <v>レッドサンズ</v>
      </c>
      <c r="C223" s="50"/>
      <c r="D223" s="51"/>
      <c r="E223" s="52"/>
      <c r="F223" s="50"/>
      <c r="G223" s="51"/>
      <c r="H223" s="52"/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50"/>
      <c r="AB223" s="51"/>
      <c r="AC223" s="52"/>
      <c r="AD223" s="72" t="s">
        <v>11</v>
      </c>
      <c r="AE223" s="73"/>
      <c r="AF223" s="74"/>
      <c r="AG223" s="81">
        <f>COUNTIF(C223:AF224,"○")</f>
        <v>5</v>
      </c>
      <c r="AH223" s="83">
        <f>COUNTIF(C223:AF224,"●")</f>
        <v>0</v>
      </c>
      <c r="AI223" s="83">
        <f>COUNTIF(C223:AF224,"△")</f>
        <v>0</v>
      </c>
      <c r="AJ223" s="83">
        <f t="shared" ref="AJ223" si="363">+AG223*3+AI223*1</f>
        <v>15</v>
      </c>
      <c r="AK223" s="83">
        <f t="shared" ref="AK223" si="364">+E224+H224+K224+N224+Q224+T224+W224+Z224+AC224+AF224</f>
        <v>13</v>
      </c>
      <c r="AL223" s="83">
        <f t="shared" ref="AL223" si="365">+C224+F224+I224+L224+O224+R224+U224+X224+AA224+AD224</f>
        <v>70</v>
      </c>
      <c r="AM223" s="83">
        <f t="shared" ref="AM223" si="366">+RANK(AJ223,$AJ$205:$AJ$223,0)*100+RANK(AK223,$AK$205:$AK$223,1)*10+RANK(AL223,$AL$205:$AL$223,0)</f>
        <v>222</v>
      </c>
      <c r="AN223" s="83">
        <f t="shared" ref="AN223" si="367">+RANK(AM223,$AM$205:$AM$223,1)</f>
        <v>2</v>
      </c>
    </row>
    <row r="224" spans="1:40" ht="15.95" customHeight="1">
      <c r="A224" s="78"/>
      <c r="B224" s="80"/>
      <c r="C224" s="53">
        <v>16</v>
      </c>
      <c r="D224" s="54" t="s">
        <v>225</v>
      </c>
      <c r="E224" s="55">
        <v>3</v>
      </c>
      <c r="F224" s="53">
        <v>17</v>
      </c>
      <c r="G224" s="54" t="s">
        <v>225</v>
      </c>
      <c r="H224" s="55">
        <v>0</v>
      </c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53">
        <v>14</v>
      </c>
      <c r="AB224" s="54" t="s">
        <v>225</v>
      </c>
      <c r="AC224" s="55">
        <v>4</v>
      </c>
      <c r="AD224" s="75"/>
      <c r="AE224" s="76"/>
      <c r="AF224" s="77"/>
      <c r="AG224" s="82"/>
      <c r="AH224" s="84"/>
      <c r="AI224" s="84"/>
      <c r="AJ224" s="84"/>
      <c r="AK224" s="84"/>
      <c r="AL224" s="84"/>
      <c r="AM224" s="84"/>
      <c r="AN224" s="84"/>
    </row>
    <row r="225" spans="1:40">
      <c r="AG225" s="13">
        <f>SUM(AG205:AG224)</f>
        <v>27</v>
      </c>
      <c r="AH225" s="13">
        <f>SUM(AH205:AH224)</f>
        <v>27</v>
      </c>
      <c r="AI225" s="13">
        <f>SUM(AI205:AI224)/2</f>
        <v>2</v>
      </c>
      <c r="AK225" s="13">
        <f>SUM(AK205:AK224)</f>
        <v>467</v>
      </c>
      <c r="AL225" s="13">
        <f>SUM(AL205:AL224)</f>
        <v>467</v>
      </c>
    </row>
    <row r="232" spans="1:40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>
      <c r="B233" s="16" t="str">
        <f>+データ１!B22</f>
        <v>スーパーリ－グ 　　                  　　　 第１２回大会  　　　        　Ｉブロック     　　              ２０１８</v>
      </c>
      <c r="C233" s="85" t="str">
        <f>+IF(B234="","",+B234)</f>
        <v>トゥールスジュニア</v>
      </c>
      <c r="D233" s="86"/>
      <c r="E233" s="87"/>
      <c r="F233" s="85" t="str">
        <f>+IF(B236="","",+B236)</f>
        <v>レッドファイヤーズ</v>
      </c>
      <c r="G233" s="86"/>
      <c r="H233" s="87"/>
      <c r="I233" s="85" t="str">
        <f>+IF(B238="","",+B238)</f>
        <v>中央フェニックス</v>
      </c>
      <c r="J233" s="86"/>
      <c r="K233" s="87"/>
      <c r="L233" s="85" t="str">
        <f>+IF(B240="","",+B240)</f>
        <v>高井戸東少年野球</v>
      </c>
      <c r="M233" s="86"/>
      <c r="N233" s="87"/>
      <c r="O233" s="85" t="str">
        <f>+IF(B242="","",+B242)</f>
        <v>コンバッツ</v>
      </c>
      <c r="P233" s="86"/>
      <c r="Q233" s="87"/>
      <c r="R233" s="85" t="str">
        <f>+IF(B244="","",+B244)</f>
        <v>烏山ウイングス</v>
      </c>
      <c r="S233" s="86"/>
      <c r="T233" s="87"/>
      <c r="U233" s="85" t="str">
        <f>+IF(B246="","",+B246)</f>
        <v>江東ジョーズ</v>
      </c>
      <c r="V233" s="86"/>
      <c r="W233" s="87"/>
      <c r="X233" s="85" t="str">
        <f>+IF(B248="","",+B248)</f>
        <v>興宮ファイターズ</v>
      </c>
      <c r="Y233" s="86"/>
      <c r="Z233" s="87"/>
      <c r="AA233" s="85" t="str">
        <f>+IF(B250="","",+B250)</f>
        <v>オール麻布</v>
      </c>
      <c r="AB233" s="86"/>
      <c r="AC233" s="87"/>
      <c r="AD233" s="85" t="str">
        <f>+IF(B252="","",+B252)</f>
        <v>品川レインボーズ</v>
      </c>
      <c r="AE233" s="86"/>
      <c r="AF233" s="87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>
      <c r="A234" s="78">
        <v>81</v>
      </c>
      <c r="B234" s="79" t="str">
        <f>IF(データ２!B162="","",VLOOKUP(A234,データ２!$A$2:$B$200,2))</f>
        <v>トゥールスジュニア</v>
      </c>
      <c r="C234" s="72" t="s">
        <v>11</v>
      </c>
      <c r="D234" s="73"/>
      <c r="E234" s="74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38"/>
      <c r="AE234" s="39"/>
      <c r="AF234" s="40"/>
      <c r="AG234" s="81">
        <f>COUNTIF(C234:AF235,"○")</f>
        <v>0</v>
      </c>
      <c r="AH234" s="83">
        <f>COUNTIF(C234:AF235,"●")</f>
        <v>6</v>
      </c>
      <c r="AI234" s="83">
        <f>COUNTIF(C234:AF235,"△")</f>
        <v>0</v>
      </c>
      <c r="AJ234" s="83">
        <f t="shared" ref="AJ234" si="368">+AG234*3+AI234*1</f>
        <v>0</v>
      </c>
      <c r="AK234" s="83">
        <f>+E235+H235+K235+N235+Q235+T235+W235+Z235+AC235+AF235</f>
        <v>95</v>
      </c>
      <c r="AL234" s="83">
        <f>+C235+F235+I235+L235+O235+R235+U235+X235+AA235+AD235</f>
        <v>13</v>
      </c>
      <c r="AM234" s="83">
        <f>+RANK(AJ234,$AJ$234:$AJ$252,0)*100+RANK(AK234,$AK$234:$AK$252,1)*10+RANK(AL234,$AL$234:$AL$252,0)</f>
        <v>1010</v>
      </c>
      <c r="AN234" s="83">
        <f>+RANK(AM234,$AM$234:$AM$252,1)</f>
        <v>10</v>
      </c>
    </row>
    <row r="235" spans="1:40" ht="15.95" customHeight="1">
      <c r="A235" s="78"/>
      <c r="B235" s="80"/>
      <c r="C235" s="75"/>
      <c r="D235" s="76"/>
      <c r="E235" s="77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82"/>
      <c r="AH235" s="84"/>
      <c r="AI235" s="84"/>
      <c r="AJ235" s="84"/>
      <c r="AK235" s="84"/>
      <c r="AL235" s="84"/>
      <c r="AM235" s="84"/>
      <c r="AN235" s="84"/>
    </row>
    <row r="236" spans="1:40" ht="15.95" customHeight="1">
      <c r="A236" s="78">
        <v>82</v>
      </c>
      <c r="B236" s="79" t="str">
        <f>IF(データ２!B164="","",VLOOKUP(A236,データ２!$A$2:$B$200,2))</f>
        <v>レッドファイヤーズ</v>
      </c>
      <c r="C236" s="50"/>
      <c r="D236" s="51"/>
      <c r="E236" s="52"/>
      <c r="F236" s="72" t="s">
        <v>11</v>
      </c>
      <c r="G236" s="73"/>
      <c r="H236" s="74"/>
      <c r="I236" s="18" t="s">
        <v>149</v>
      </c>
      <c r="J236" s="19" t="s">
        <v>12</v>
      </c>
      <c r="K236" s="20">
        <v>10</v>
      </c>
      <c r="L236" s="50"/>
      <c r="M236" s="51"/>
      <c r="N236" s="52"/>
      <c r="O236" s="50"/>
      <c r="P236" s="51"/>
      <c r="Q236" s="52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50"/>
      <c r="AB236" s="51"/>
      <c r="AC236" s="52"/>
      <c r="AD236" s="18" t="s">
        <v>149</v>
      </c>
      <c r="AE236" s="19" t="s">
        <v>12</v>
      </c>
      <c r="AF236" s="20">
        <v>17</v>
      </c>
      <c r="AG236" s="81">
        <f>COUNTIF(C236:AF237,"○")</f>
        <v>5</v>
      </c>
      <c r="AH236" s="83">
        <f>COUNTIF(C236:AF237,"●")</f>
        <v>0</v>
      </c>
      <c r="AI236" s="83">
        <f>COUNTIF(C236:AF237,"△")</f>
        <v>0</v>
      </c>
      <c r="AJ236" s="83">
        <f t="shared" ref="AJ236" si="369">+AG236*3+AI236*1</f>
        <v>15</v>
      </c>
      <c r="AK236" s="83">
        <f t="shared" ref="AK236" si="370">+E237+H237+K237+N237+Q237+T237+W237+Z237+AC237+AF237</f>
        <v>15</v>
      </c>
      <c r="AL236" s="83">
        <f t="shared" ref="AL236" si="371">+C237+F237+I237+L237+O237+R237+U237+X237+AA237+AD237</f>
        <v>67</v>
      </c>
      <c r="AM236" s="83">
        <f t="shared" ref="AM236" si="372">+RANK(AJ236,$AJ$234:$AJ$252,0)*100+RANK(AK236,$AK$234:$AK$252,1)*10+RANK(AL236,$AL$234:$AL$252,0)</f>
        <v>111</v>
      </c>
      <c r="AN236" s="83">
        <f t="shared" ref="AN236" si="373">+RANK(AM236,$AM$234:$AM$252,1)</f>
        <v>1</v>
      </c>
    </row>
    <row r="237" spans="1:40" ht="15.95" customHeight="1">
      <c r="A237" s="78"/>
      <c r="B237" s="80"/>
      <c r="C237" s="53">
        <v>26</v>
      </c>
      <c r="D237" s="54" t="s">
        <v>225</v>
      </c>
      <c r="E237" s="55">
        <v>0</v>
      </c>
      <c r="F237" s="75"/>
      <c r="G237" s="76"/>
      <c r="H237" s="77"/>
      <c r="I237" s="21"/>
      <c r="J237" s="22" t="s">
        <v>12</v>
      </c>
      <c r="K237" s="23"/>
      <c r="L237" s="53">
        <v>10</v>
      </c>
      <c r="M237" s="54" t="s">
        <v>225</v>
      </c>
      <c r="N237" s="55">
        <v>1</v>
      </c>
      <c r="O237" s="53">
        <v>10</v>
      </c>
      <c r="P237" s="54" t="s">
        <v>225</v>
      </c>
      <c r="Q237" s="55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254</v>
      </c>
      <c r="Z237" s="55">
        <v>5</v>
      </c>
      <c r="AA237" s="53">
        <v>12</v>
      </c>
      <c r="AB237" s="54" t="s">
        <v>225</v>
      </c>
      <c r="AC237" s="55">
        <v>4</v>
      </c>
      <c r="AD237" s="21"/>
      <c r="AE237" s="22" t="s">
        <v>12</v>
      </c>
      <c r="AF237" s="23"/>
      <c r="AG237" s="82"/>
      <c r="AH237" s="84"/>
      <c r="AI237" s="84"/>
      <c r="AJ237" s="84"/>
      <c r="AK237" s="84"/>
      <c r="AL237" s="84"/>
      <c r="AM237" s="84"/>
      <c r="AN237" s="84"/>
    </row>
    <row r="238" spans="1:40" ht="15.95" customHeight="1">
      <c r="A238" s="78">
        <v>83</v>
      </c>
      <c r="B238" s="79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2" t="s">
        <v>11</v>
      </c>
      <c r="J238" s="73"/>
      <c r="K238" s="74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81">
        <f>COUNTIF(C238:AF239,"○")</f>
        <v>0</v>
      </c>
      <c r="AH238" s="83">
        <f>COUNTIF(C238:AF239,"●")</f>
        <v>5</v>
      </c>
      <c r="AI238" s="83">
        <f>COUNTIF(C238:AF239,"△")</f>
        <v>0</v>
      </c>
      <c r="AJ238" s="83">
        <f t="shared" ref="AJ238" si="374">+AG238*3+AI238*1</f>
        <v>0</v>
      </c>
      <c r="AK238" s="83">
        <f t="shared" ref="AK238" si="375">+E239+H239+K239+N239+Q239+T239+W239+Z239+AC239+AF239</f>
        <v>57</v>
      </c>
      <c r="AL238" s="83">
        <f t="shared" ref="AL238" si="376">+C239+F239+I239+L239+O239+R239+U239+X239+AA239+AD239</f>
        <v>18</v>
      </c>
      <c r="AM238" s="83">
        <f t="shared" ref="AM238" si="377">+RANK(AJ238,$AJ$234:$AJ$252,0)*100+RANK(AK238,$AK$234:$AK$252,1)*10+RANK(AL238,$AL$234:$AL$252,0)</f>
        <v>989</v>
      </c>
      <c r="AN238" s="83">
        <f t="shared" ref="AN238" si="378">+RANK(AM238,$AM$234:$AM$252,1)</f>
        <v>9</v>
      </c>
    </row>
    <row r="239" spans="1:40" ht="15.95" customHeight="1">
      <c r="A239" s="78"/>
      <c r="B239" s="80"/>
      <c r="C239" s="21"/>
      <c r="D239" s="22" t="s">
        <v>12</v>
      </c>
      <c r="E239" s="23"/>
      <c r="F239" s="21"/>
      <c r="G239" s="22" t="s">
        <v>12</v>
      </c>
      <c r="H239" s="23"/>
      <c r="I239" s="75"/>
      <c r="J239" s="76"/>
      <c r="K239" s="77"/>
      <c r="L239" s="21"/>
      <c r="M239" s="22" t="s">
        <v>12</v>
      </c>
      <c r="N239" s="23"/>
      <c r="O239" s="21"/>
      <c r="P239" s="22" t="s">
        <v>12</v>
      </c>
      <c r="Q239" s="23"/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82"/>
      <c r="AH239" s="84"/>
      <c r="AI239" s="84"/>
      <c r="AJ239" s="84"/>
      <c r="AK239" s="84"/>
      <c r="AL239" s="84"/>
      <c r="AM239" s="84"/>
      <c r="AN239" s="84"/>
    </row>
    <row r="240" spans="1:40" ht="15.95" customHeight="1">
      <c r="A240" s="78">
        <v>84</v>
      </c>
      <c r="B240" s="79" t="str">
        <f>IF(データ２!B168="","",VLOOKUP(A240,データ２!$A$2:$B$200,2))</f>
        <v>高井戸東少年野球</v>
      </c>
      <c r="C240" s="50"/>
      <c r="D240" s="51"/>
      <c r="E240" s="52"/>
      <c r="F240" s="38"/>
      <c r="G240" s="39"/>
      <c r="H240" s="40"/>
      <c r="I240" s="18" t="s">
        <v>149</v>
      </c>
      <c r="J240" s="19" t="s">
        <v>12</v>
      </c>
      <c r="K240" s="20">
        <v>18</v>
      </c>
      <c r="L240" s="72" t="s">
        <v>11</v>
      </c>
      <c r="M240" s="73"/>
      <c r="N240" s="74"/>
      <c r="O240" s="62"/>
      <c r="P240" s="63"/>
      <c r="Q240" s="64"/>
      <c r="R240" s="50"/>
      <c r="S240" s="51"/>
      <c r="T240" s="52"/>
      <c r="U240" s="38"/>
      <c r="V240" s="39"/>
      <c r="W240" s="40"/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38"/>
      <c r="AE240" s="39"/>
      <c r="AF240" s="40"/>
      <c r="AG240" s="81">
        <f>COUNTIF(C240:AF241,"○")</f>
        <v>2</v>
      </c>
      <c r="AH240" s="83">
        <f>COUNTIF(C240:AF241,"●")</f>
        <v>4</v>
      </c>
      <c r="AI240" s="83">
        <f>COUNTIF(C240:AF241,"△")</f>
        <v>1</v>
      </c>
      <c r="AJ240" s="83">
        <f t="shared" ref="AJ240" si="379">+AG240*3+AI240*1</f>
        <v>7</v>
      </c>
      <c r="AK240" s="83">
        <f t="shared" ref="AK240" si="380">+E241+H241+K241+N241+Q241+T241+W241+Z241+AC241+AF241</f>
        <v>69</v>
      </c>
      <c r="AL240" s="83">
        <f t="shared" ref="AL240" si="381">+C241+F241+I241+L241+O241+R241+U241+X241+AA241+AD241</f>
        <v>45</v>
      </c>
      <c r="AM240" s="83">
        <f t="shared" ref="AM240" si="382">+RANK(AJ240,$AJ$234:$AJ$252,0)*100+RANK(AK240,$AK$234:$AK$252,1)*10+RANK(AL240,$AL$234:$AL$252,0)</f>
        <v>796</v>
      </c>
      <c r="AN240" s="83">
        <f t="shared" ref="AN240" si="383">+RANK(AM240,$AM$234:$AM$252,1)</f>
        <v>8</v>
      </c>
    </row>
    <row r="241" spans="1:40" ht="15.95" customHeight="1">
      <c r="A241" s="78"/>
      <c r="B241" s="80"/>
      <c r="C241" s="53">
        <v>12</v>
      </c>
      <c r="D241" s="54" t="s">
        <v>225</v>
      </c>
      <c r="E241" s="55">
        <v>6</v>
      </c>
      <c r="F241" s="41">
        <v>1</v>
      </c>
      <c r="G241" s="42" t="s">
        <v>223</v>
      </c>
      <c r="H241" s="43">
        <v>10</v>
      </c>
      <c r="I241" s="21"/>
      <c r="J241" s="22" t="s">
        <v>12</v>
      </c>
      <c r="K241" s="23"/>
      <c r="L241" s="75"/>
      <c r="M241" s="76"/>
      <c r="N241" s="77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41">
        <v>1</v>
      </c>
      <c r="V241" s="42" t="s">
        <v>223</v>
      </c>
      <c r="W241" s="43">
        <v>7</v>
      </c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82"/>
      <c r="AH241" s="84"/>
      <c r="AI241" s="84"/>
      <c r="AJ241" s="84"/>
      <c r="AK241" s="84"/>
      <c r="AL241" s="84"/>
      <c r="AM241" s="84"/>
      <c r="AN241" s="84"/>
    </row>
    <row r="242" spans="1:40" ht="15.95" customHeight="1">
      <c r="A242" s="78">
        <v>85</v>
      </c>
      <c r="B242" s="79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2" t="s">
        <v>11</v>
      </c>
      <c r="P242" s="73"/>
      <c r="Q242" s="74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50"/>
      <c r="AB242" s="51"/>
      <c r="AC242" s="52"/>
      <c r="AD242" s="18" t="s">
        <v>149</v>
      </c>
      <c r="AE242" s="19" t="s">
        <v>12</v>
      </c>
      <c r="AF242" s="20">
        <v>35</v>
      </c>
      <c r="AG242" s="81">
        <f>COUNTIF(C242:AF243,"○")</f>
        <v>2</v>
      </c>
      <c r="AH242" s="83">
        <f>COUNTIF(C242:AF243,"●")</f>
        <v>1</v>
      </c>
      <c r="AI242" s="83">
        <f>COUNTIF(C242:AF243,"△")</f>
        <v>1</v>
      </c>
      <c r="AJ242" s="83">
        <f t="shared" ref="AJ242" si="384">+AG242*3+AI242*1</f>
        <v>7</v>
      </c>
      <c r="AK242" s="83">
        <f t="shared" ref="AK242" si="385">+E243+H243+K243+N243+Q243+T243+W243+Z243+AC243+AF243</f>
        <v>24</v>
      </c>
      <c r="AL242" s="83">
        <f t="shared" ref="AL242" si="386">+C243+F243+I243+L243+O243+R243+U243+X243+AA243+AD243</f>
        <v>33</v>
      </c>
      <c r="AM242" s="83">
        <f t="shared" ref="AM242" si="387">+RANK(AJ242,$AJ$234:$AJ$252,0)*100+RANK(AK242,$AK$234:$AK$252,1)*10+RANK(AL242,$AL$234:$AL$252,0)</f>
        <v>738</v>
      </c>
      <c r="AN242" s="83">
        <f t="shared" ref="AN242" si="388">+RANK(AM242,$AM$234:$AM$252,1)</f>
        <v>7</v>
      </c>
    </row>
    <row r="243" spans="1:40" ht="15.95" customHeight="1">
      <c r="A243" s="78"/>
      <c r="B243" s="80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5"/>
      <c r="P243" s="76"/>
      <c r="Q243" s="77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251</v>
      </c>
      <c r="Z243" s="55">
        <v>1</v>
      </c>
      <c r="AA243" s="53">
        <v>10</v>
      </c>
      <c r="AB243" s="54" t="s">
        <v>225</v>
      </c>
      <c r="AC243" s="55">
        <v>4</v>
      </c>
      <c r="AD243" s="21"/>
      <c r="AE243" s="22" t="s">
        <v>12</v>
      </c>
      <c r="AF243" s="23"/>
      <c r="AG243" s="82"/>
      <c r="AH243" s="84"/>
      <c r="AI243" s="84"/>
      <c r="AJ243" s="84"/>
      <c r="AK243" s="84"/>
      <c r="AL243" s="84"/>
      <c r="AM243" s="84"/>
      <c r="AN243" s="84"/>
    </row>
    <row r="244" spans="1:40" ht="15.95" customHeight="1">
      <c r="A244" s="78">
        <v>86</v>
      </c>
      <c r="B244" s="79" t="str">
        <f>IF(データ２!B172="","",VLOOKUP(A244,データ２!$A$2:$B$200,2))</f>
        <v>烏山ウイングス</v>
      </c>
      <c r="C244" s="50"/>
      <c r="D244" s="51"/>
      <c r="E244" s="52"/>
      <c r="F244" s="18" t="s">
        <v>149</v>
      </c>
      <c r="G244" s="19" t="s">
        <v>12</v>
      </c>
      <c r="H244" s="20">
        <v>13</v>
      </c>
      <c r="I244" s="50"/>
      <c r="J244" s="51"/>
      <c r="K244" s="52"/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2" t="s">
        <v>11</v>
      </c>
      <c r="S244" s="73"/>
      <c r="T244" s="74"/>
      <c r="U244" s="44"/>
      <c r="V244" s="45"/>
      <c r="W244" s="46"/>
      <c r="X244" s="50"/>
      <c r="Y244" s="51"/>
      <c r="Z244" s="52"/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1">
        <f>COUNTIF(C244:AF245,"○")</f>
        <v>3</v>
      </c>
      <c r="AH244" s="83">
        <f>COUNTIF(C244:AF245,"●")</f>
        <v>1</v>
      </c>
      <c r="AI244" s="83">
        <f>COUNTIF(C244:AF245,"△")</f>
        <v>2</v>
      </c>
      <c r="AJ244" s="83">
        <f t="shared" ref="AJ244" si="389">+AG244*3+AI244*1</f>
        <v>11</v>
      </c>
      <c r="AK244" s="83">
        <f t="shared" ref="AK244" si="390">+E245+H245+K245+N245+Q245+T245+W245+Z245+AC245+AF245</f>
        <v>38</v>
      </c>
      <c r="AL244" s="83">
        <f t="shared" ref="AL244" si="391">+C245+F245+I245+L245+O245+R245+U245+X245+AA245+AD245</f>
        <v>46</v>
      </c>
      <c r="AM244" s="83">
        <f t="shared" ref="AM244" si="392">+RANK(AJ244,$AJ$234:$AJ$252,0)*100+RANK(AK244,$AK$234:$AK$252,1)*10+RANK(AL244,$AL$234:$AL$252,0)</f>
        <v>455</v>
      </c>
      <c r="AN244" s="83">
        <f t="shared" ref="AN244" si="393">+RANK(AM244,$AM$234:$AM$252,1)</f>
        <v>4</v>
      </c>
    </row>
    <row r="245" spans="1:40" ht="15.95" customHeight="1">
      <c r="A245" s="78"/>
      <c r="B245" s="80"/>
      <c r="C245" s="53">
        <v>7</v>
      </c>
      <c r="D245" s="54" t="s">
        <v>262</v>
      </c>
      <c r="E245" s="55">
        <v>2</v>
      </c>
      <c r="F245" s="21"/>
      <c r="G245" s="22" t="s">
        <v>12</v>
      </c>
      <c r="H245" s="23"/>
      <c r="I245" s="53">
        <v>7</v>
      </c>
      <c r="J245" s="54" t="s">
        <v>225</v>
      </c>
      <c r="K245" s="55">
        <v>2</v>
      </c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5"/>
      <c r="S245" s="76"/>
      <c r="T245" s="77"/>
      <c r="U245" s="47">
        <v>7</v>
      </c>
      <c r="V245" s="48" t="s">
        <v>263</v>
      </c>
      <c r="W245" s="49">
        <v>7</v>
      </c>
      <c r="X245" s="53">
        <v>9</v>
      </c>
      <c r="Y245" s="54" t="s">
        <v>225</v>
      </c>
      <c r="Z245" s="55">
        <v>8</v>
      </c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2"/>
      <c r="AH245" s="84"/>
      <c r="AI245" s="84"/>
      <c r="AJ245" s="84"/>
      <c r="AK245" s="84"/>
      <c r="AL245" s="84"/>
      <c r="AM245" s="84"/>
      <c r="AN245" s="84"/>
    </row>
    <row r="246" spans="1:40" ht="15.95" customHeight="1">
      <c r="A246" s="78">
        <v>87</v>
      </c>
      <c r="B246" s="79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50"/>
      <c r="J246" s="51"/>
      <c r="K246" s="52"/>
      <c r="L246" s="50"/>
      <c r="M246" s="51"/>
      <c r="N246" s="52"/>
      <c r="O246" s="18" t="s">
        <v>149</v>
      </c>
      <c r="P246" s="19" t="s">
        <v>12</v>
      </c>
      <c r="Q246" s="20">
        <v>32</v>
      </c>
      <c r="R246" s="44"/>
      <c r="S246" s="45"/>
      <c r="T246" s="46"/>
      <c r="U246" s="72" t="s">
        <v>11</v>
      </c>
      <c r="V246" s="73"/>
      <c r="W246" s="74"/>
      <c r="X246" s="38"/>
      <c r="Y246" s="39"/>
      <c r="Z246" s="40"/>
      <c r="AA246" s="50"/>
      <c r="AB246" s="51"/>
      <c r="AC246" s="52"/>
      <c r="AD246" s="18" t="s">
        <v>149</v>
      </c>
      <c r="AE246" s="19" t="s">
        <v>12</v>
      </c>
      <c r="AF246" s="20">
        <v>42</v>
      </c>
      <c r="AG246" s="81">
        <f>COUNTIF(C246:AF247,"○")</f>
        <v>3</v>
      </c>
      <c r="AH246" s="83">
        <f>COUNTIF(C246:AF247,"●")</f>
        <v>1</v>
      </c>
      <c r="AI246" s="83">
        <f>COUNTIF(C246:AF247,"△")</f>
        <v>1</v>
      </c>
      <c r="AJ246" s="83">
        <f t="shared" ref="AJ246" si="394">+AG246*3+AI246*1</f>
        <v>10</v>
      </c>
      <c r="AK246" s="83">
        <f t="shared" ref="AK246" si="395">+E247+H247+K247+N247+Q247+T247+W247+Z247+AC247+AF247</f>
        <v>33</v>
      </c>
      <c r="AL246" s="83">
        <f t="shared" ref="AL246" si="396">+C247+F247+I247+L247+O247+R247+U247+X247+AA247+AD247</f>
        <v>39</v>
      </c>
      <c r="AM246" s="83">
        <f t="shared" ref="AM246" si="397">+RANK(AJ246,$AJ$234:$AJ$252,0)*100+RANK(AK246,$AK$234:$AK$252,1)*10+RANK(AL246,$AL$234:$AL$252,0)</f>
        <v>547</v>
      </c>
      <c r="AN246" s="83">
        <f t="shared" ref="AN246" si="398">+RANK(AM246,$AM$234:$AM$252,1)</f>
        <v>6</v>
      </c>
    </row>
    <row r="247" spans="1:40" ht="15.95" customHeight="1">
      <c r="A247" s="78"/>
      <c r="B247" s="80"/>
      <c r="C247" s="21"/>
      <c r="D247" s="22" t="s">
        <v>12</v>
      </c>
      <c r="E247" s="23"/>
      <c r="F247" s="21"/>
      <c r="G247" s="22" t="s">
        <v>12</v>
      </c>
      <c r="H247" s="23"/>
      <c r="I247" s="53">
        <v>10</v>
      </c>
      <c r="J247" s="54" t="s">
        <v>225</v>
      </c>
      <c r="K247" s="55">
        <v>8</v>
      </c>
      <c r="L247" s="53">
        <v>7</v>
      </c>
      <c r="M247" s="54" t="s">
        <v>225</v>
      </c>
      <c r="N247" s="55">
        <v>1</v>
      </c>
      <c r="O247" s="21"/>
      <c r="P247" s="22" t="s">
        <v>12</v>
      </c>
      <c r="Q247" s="23"/>
      <c r="R247" s="47">
        <v>7</v>
      </c>
      <c r="S247" s="48" t="s">
        <v>263</v>
      </c>
      <c r="T247" s="49">
        <v>7</v>
      </c>
      <c r="U247" s="75"/>
      <c r="V247" s="76"/>
      <c r="W247" s="77"/>
      <c r="X247" s="41">
        <v>4</v>
      </c>
      <c r="Y247" s="42" t="s">
        <v>223</v>
      </c>
      <c r="Z247" s="43">
        <v>7</v>
      </c>
      <c r="AA247" s="53">
        <v>11</v>
      </c>
      <c r="AB247" s="54" t="s">
        <v>225</v>
      </c>
      <c r="AC247" s="55">
        <v>10</v>
      </c>
      <c r="AD247" s="21"/>
      <c r="AE247" s="22" t="s">
        <v>12</v>
      </c>
      <c r="AF247" s="23"/>
      <c r="AG247" s="82"/>
      <c r="AH247" s="84"/>
      <c r="AI247" s="84"/>
      <c r="AJ247" s="84"/>
      <c r="AK247" s="84"/>
      <c r="AL247" s="84"/>
      <c r="AM247" s="84"/>
      <c r="AN247" s="84"/>
    </row>
    <row r="248" spans="1:40" ht="15.95" customHeight="1">
      <c r="A248" s="78">
        <v>88</v>
      </c>
      <c r="B248" s="79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38"/>
      <c r="S248" s="39"/>
      <c r="T248" s="40"/>
      <c r="U248" s="50"/>
      <c r="V248" s="51"/>
      <c r="W248" s="52"/>
      <c r="X248" s="72" t="s">
        <v>11</v>
      </c>
      <c r="Y248" s="73"/>
      <c r="Z248" s="74"/>
      <c r="AA248" s="38"/>
      <c r="AB248" s="39"/>
      <c r="AC248" s="40"/>
      <c r="AD248" s="50"/>
      <c r="AE248" s="51"/>
      <c r="AF248" s="52"/>
      <c r="AG248" s="81">
        <f>COUNTIF(C248:AF249,"○")</f>
        <v>4</v>
      </c>
      <c r="AH248" s="83">
        <f>COUNTIF(C248:AF249,"●")</f>
        <v>4</v>
      </c>
      <c r="AI248" s="83">
        <f>COUNTIF(C248:AF249,"△")</f>
        <v>0</v>
      </c>
      <c r="AJ248" s="83">
        <f t="shared" ref="AJ248" si="399">+AG248*3+AI248*1</f>
        <v>12</v>
      </c>
      <c r="AK248" s="83">
        <f t="shared" ref="AK248" si="400">+E249+H249+K249+N249+Q249+T249+W249+Z249+AC249+AF249</f>
        <v>48</v>
      </c>
      <c r="AL248" s="83">
        <f t="shared" ref="AL248" si="401">+C249+F249+I249+L249+O249+R249+U249+X249+AA249+AD249</f>
        <v>65</v>
      </c>
      <c r="AM248" s="83">
        <f t="shared" ref="AM248" si="402">+RANK(AJ248,$AJ$234:$AJ$252,0)*100+RANK(AK248,$AK$234:$AK$252,1)*10+RANK(AL248,$AL$234:$AL$252,0)</f>
        <v>263</v>
      </c>
      <c r="AN248" s="83">
        <f t="shared" ref="AN248" si="403">+RANK(AM248,$AM$234:$AM$252,1)</f>
        <v>2</v>
      </c>
    </row>
    <row r="249" spans="1:40" ht="15.95" customHeight="1">
      <c r="A249" s="78"/>
      <c r="B249" s="80"/>
      <c r="C249" s="53">
        <v>20</v>
      </c>
      <c r="D249" s="54" t="s">
        <v>238</v>
      </c>
      <c r="E249" s="55">
        <v>1</v>
      </c>
      <c r="F249" s="41">
        <v>5</v>
      </c>
      <c r="G249" s="42" t="s">
        <v>255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53">
        <v>7</v>
      </c>
      <c r="V249" s="54" t="s">
        <v>225</v>
      </c>
      <c r="W249" s="55">
        <v>4</v>
      </c>
      <c r="X249" s="75"/>
      <c r="Y249" s="76"/>
      <c r="Z249" s="77"/>
      <c r="AA249" s="41">
        <v>6</v>
      </c>
      <c r="AB249" s="42" t="s">
        <v>223</v>
      </c>
      <c r="AC249" s="43">
        <v>9</v>
      </c>
      <c r="AD249" s="53">
        <v>7</v>
      </c>
      <c r="AE249" s="54" t="s">
        <v>262</v>
      </c>
      <c r="AF249" s="55">
        <v>5</v>
      </c>
      <c r="AG249" s="82"/>
      <c r="AH249" s="84"/>
      <c r="AI249" s="84"/>
      <c r="AJ249" s="84"/>
      <c r="AK249" s="84"/>
      <c r="AL249" s="84"/>
      <c r="AM249" s="84"/>
      <c r="AN249" s="84"/>
    </row>
    <row r="250" spans="1:40" ht="15.95" customHeight="1">
      <c r="A250" s="78">
        <v>89</v>
      </c>
      <c r="B250" s="79" t="str">
        <f>IF(データ２!B178="","",VLOOKUP(A250,データ２!$A$2:$B$200,2))</f>
        <v>オール麻布</v>
      </c>
      <c r="C250" s="50"/>
      <c r="D250" s="51"/>
      <c r="E250" s="52"/>
      <c r="F250" s="38"/>
      <c r="G250" s="39"/>
      <c r="H250" s="40"/>
      <c r="I250" s="50"/>
      <c r="J250" s="51"/>
      <c r="K250" s="52"/>
      <c r="L250" s="50"/>
      <c r="M250" s="51"/>
      <c r="N250" s="52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50"/>
      <c r="Y250" s="51"/>
      <c r="Z250" s="52"/>
      <c r="AA250" s="72" t="s">
        <v>11</v>
      </c>
      <c r="AB250" s="73"/>
      <c r="AC250" s="74"/>
      <c r="AD250" s="18" t="s">
        <v>149</v>
      </c>
      <c r="AE250" s="19" t="s">
        <v>12</v>
      </c>
      <c r="AF250" s="20">
        <v>45</v>
      </c>
      <c r="AG250" s="81">
        <f>COUNTIF(C250:AF251,"○")</f>
        <v>4</v>
      </c>
      <c r="AH250" s="83">
        <f>COUNTIF(C250:AF251,"●")</f>
        <v>3</v>
      </c>
      <c r="AI250" s="83">
        <f>COUNTIF(C250:AF251,"△")</f>
        <v>0</v>
      </c>
      <c r="AJ250" s="83">
        <f t="shared" ref="AJ250" si="404">+AG250*3+AI250*1</f>
        <v>12</v>
      </c>
      <c r="AK250" s="83">
        <f t="shared" ref="AK250" si="405">+E251+H251+K251+N251+Q251+T251+W251+Z251+AC251+AF251</f>
        <v>51</v>
      </c>
      <c r="AL250" s="83">
        <f t="shared" ref="AL250" si="406">+C251+F251+I251+L251+O251+R251+U251+X251+AA251+AD251</f>
        <v>66</v>
      </c>
      <c r="AM250" s="83">
        <f t="shared" ref="AM250" si="407">+RANK(AJ250,$AJ$234:$AJ$252,0)*100+RANK(AK250,$AK$234:$AK$252,1)*10+RANK(AL250,$AL$234:$AL$252,0)</f>
        <v>272</v>
      </c>
      <c r="AN250" s="83">
        <f t="shared" ref="AN250" si="408">+RANK(AM250,$AM$234:$AM$252,1)</f>
        <v>3</v>
      </c>
    </row>
    <row r="251" spans="1:40" ht="15.95" customHeight="1">
      <c r="A251" s="78"/>
      <c r="B251" s="80"/>
      <c r="C251" s="53">
        <v>14</v>
      </c>
      <c r="D251" s="54" t="s">
        <v>225</v>
      </c>
      <c r="E251" s="55">
        <v>0</v>
      </c>
      <c r="F251" s="41">
        <v>4</v>
      </c>
      <c r="G251" s="42" t="s">
        <v>223</v>
      </c>
      <c r="H251" s="43">
        <v>12</v>
      </c>
      <c r="I251" s="53">
        <v>11</v>
      </c>
      <c r="J251" s="54" t="s">
        <v>225</v>
      </c>
      <c r="K251" s="55">
        <v>6</v>
      </c>
      <c r="L251" s="53">
        <v>14</v>
      </c>
      <c r="M251" s="54" t="s">
        <v>242</v>
      </c>
      <c r="N251" s="55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53">
        <v>9</v>
      </c>
      <c r="Y251" s="54" t="s">
        <v>225</v>
      </c>
      <c r="Z251" s="55">
        <v>6</v>
      </c>
      <c r="AA251" s="75"/>
      <c r="AB251" s="76"/>
      <c r="AC251" s="77"/>
      <c r="AD251" s="21"/>
      <c r="AE251" s="22" t="s">
        <v>12</v>
      </c>
      <c r="AF251" s="23"/>
      <c r="AG251" s="82"/>
      <c r="AH251" s="84"/>
      <c r="AI251" s="84"/>
      <c r="AJ251" s="84"/>
      <c r="AK251" s="84"/>
      <c r="AL251" s="84"/>
      <c r="AM251" s="84"/>
      <c r="AN251" s="84"/>
    </row>
    <row r="252" spans="1:40" ht="15.95" customHeight="1">
      <c r="A252" s="78">
        <v>90</v>
      </c>
      <c r="B252" s="79" t="str">
        <f>IF(データ２!B180="","",VLOOKUP(A252,データ２!$A$2:$B$200,2))</f>
        <v>品川レインボーズ</v>
      </c>
      <c r="C252" s="50"/>
      <c r="D252" s="51"/>
      <c r="E252" s="52"/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50"/>
      <c r="M252" s="51"/>
      <c r="N252" s="52"/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18" t="s">
        <v>149</v>
      </c>
      <c r="AB252" s="19" t="s">
        <v>12</v>
      </c>
      <c r="AC252" s="20">
        <v>45</v>
      </c>
      <c r="AD252" s="72" t="s">
        <v>11</v>
      </c>
      <c r="AE252" s="73"/>
      <c r="AF252" s="74"/>
      <c r="AG252" s="81">
        <f>COUNTIF(C252:AF253,"○")</f>
        <v>3</v>
      </c>
      <c r="AH252" s="83">
        <f>COUNTIF(C252:AF253,"●")</f>
        <v>1</v>
      </c>
      <c r="AI252" s="83">
        <f>COUNTIF(C252:AF253,"△")</f>
        <v>1</v>
      </c>
      <c r="AJ252" s="83">
        <f t="shared" ref="AJ252" si="409">+AG252*3+AI252*1</f>
        <v>10</v>
      </c>
      <c r="AK252" s="83">
        <f t="shared" ref="AK252" si="410">+E253+H253+K253+N253+Q253+T253+W253+Z253+AC253+AF253</f>
        <v>20</v>
      </c>
      <c r="AL252" s="83">
        <f t="shared" ref="AL252" si="411">+C253+F253+I253+L253+O253+R253+U253+X253+AA253+AD253</f>
        <v>58</v>
      </c>
      <c r="AM252" s="83">
        <f t="shared" ref="AM252" si="412">+RANK(AJ252,$AJ$234:$AJ$252,0)*100+RANK(AK252,$AK$234:$AK$252,1)*10+RANK(AL252,$AL$234:$AL$252,0)</f>
        <v>524</v>
      </c>
      <c r="AN252" s="83">
        <f t="shared" ref="AN252" si="413">+RANK(AM252,$AM$234:$AM$252,1)</f>
        <v>5</v>
      </c>
    </row>
    <row r="253" spans="1:40" ht="15.95" customHeight="1">
      <c r="A253" s="78"/>
      <c r="B253" s="80"/>
      <c r="C253" s="53">
        <v>16</v>
      </c>
      <c r="D253" s="54" t="s">
        <v>225</v>
      </c>
      <c r="E253" s="55">
        <v>4</v>
      </c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53">
        <v>13</v>
      </c>
      <c r="M253" s="54" t="s">
        <v>225</v>
      </c>
      <c r="N253" s="55">
        <v>3</v>
      </c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21"/>
      <c r="AB253" s="22" t="s">
        <v>12</v>
      </c>
      <c r="AC253" s="23"/>
      <c r="AD253" s="75"/>
      <c r="AE253" s="76"/>
      <c r="AF253" s="77"/>
      <c r="AG253" s="82"/>
      <c r="AH253" s="84"/>
      <c r="AI253" s="84"/>
      <c r="AJ253" s="84"/>
      <c r="AK253" s="84"/>
      <c r="AL253" s="84"/>
      <c r="AM253" s="84"/>
      <c r="AN253" s="84"/>
    </row>
    <row r="254" spans="1:40">
      <c r="AG254" s="13">
        <f>SUM(AG234:AG253)</f>
        <v>26</v>
      </c>
      <c r="AH254" s="13">
        <f>SUM(AH234:AH253)</f>
        <v>26</v>
      </c>
      <c r="AI254" s="13">
        <f>SUM(AI234:AI253)/2</f>
        <v>3</v>
      </c>
      <c r="AK254" s="13">
        <f>SUM(AK234:AK253)</f>
        <v>450</v>
      </c>
      <c r="AL254" s="13">
        <f>SUM(AL234:AL253)</f>
        <v>450</v>
      </c>
    </row>
    <row r="261" spans="1:40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>
      <c r="B262" s="16" t="str">
        <f>+データ１!B24</f>
        <v>スーパーリ－グ 　　                  　　　 第１２回大会  　　　        　Ｊブロック     　　              ２０１８</v>
      </c>
      <c r="C262" s="85" t="str">
        <f>+IF(B263="","",+B263)</f>
        <v>カバラホークス</v>
      </c>
      <c r="D262" s="86"/>
      <c r="E262" s="87"/>
      <c r="F262" s="85" t="str">
        <f>+IF(B265="","",+B265)</f>
        <v>山野Ｒイーグルス</v>
      </c>
      <c r="G262" s="86"/>
      <c r="H262" s="87"/>
      <c r="I262" s="85" t="str">
        <f>+IF(B267="","",+B267)</f>
        <v>東陽フェニックス</v>
      </c>
      <c r="J262" s="86"/>
      <c r="K262" s="87"/>
      <c r="L262" s="85" t="str">
        <f>+IF(B269="","",+B269)</f>
        <v>番町エンジェルス</v>
      </c>
      <c r="M262" s="86"/>
      <c r="N262" s="87"/>
      <c r="O262" s="85" t="str">
        <f>+IF(B271="","",+B271)</f>
        <v>鎌倉ヴィクトリー</v>
      </c>
      <c r="P262" s="86"/>
      <c r="Q262" s="87"/>
      <c r="R262" s="85" t="str">
        <f>+IF(B273="","",+B273)</f>
        <v>南篠崎ランチャーズ</v>
      </c>
      <c r="S262" s="86"/>
      <c r="T262" s="87"/>
      <c r="U262" s="85" t="str">
        <f>+IF(B275="","",+B275)</f>
        <v>御殿山ファイターズ</v>
      </c>
      <c r="V262" s="86"/>
      <c r="W262" s="87"/>
      <c r="X262" s="85" t="str">
        <f>+IF(B277="","",+B277)</f>
        <v>しらさぎ</v>
      </c>
      <c r="Y262" s="86"/>
      <c r="Z262" s="87"/>
      <c r="AA262" s="85" t="str">
        <f>+IF(B279="","",+B279)</f>
        <v>高輪クラブ</v>
      </c>
      <c r="AB262" s="86"/>
      <c r="AC262" s="87"/>
      <c r="AD262" s="85" t="str">
        <f>+IF(B281="","",+B281)</f>
        <v>ヤングホークス</v>
      </c>
      <c r="AE262" s="86"/>
      <c r="AF262" s="87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>
      <c r="A263" s="78">
        <v>91</v>
      </c>
      <c r="B263" s="79" t="str">
        <f>IF(データ２!B182="","",VLOOKUP(A263,データ２!$A$2:$B$200,2))</f>
        <v>カバラホークス</v>
      </c>
      <c r="C263" s="72" t="s">
        <v>11</v>
      </c>
      <c r="D263" s="73"/>
      <c r="E263" s="74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50"/>
      <c r="P263" s="51"/>
      <c r="Q263" s="52"/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1">
        <f>COUNTIF(C263:AF264,"○")</f>
        <v>2</v>
      </c>
      <c r="AH263" s="83">
        <f>COUNTIF(C263:AF264,"●")</f>
        <v>1</v>
      </c>
      <c r="AI263" s="83">
        <f>COUNTIF(C263:AF264,"△")</f>
        <v>0</v>
      </c>
      <c r="AJ263" s="83">
        <f t="shared" ref="AJ263" si="414">+AG263*3+AI263*1</f>
        <v>6</v>
      </c>
      <c r="AK263" s="83">
        <f>+E264+H264+K264+N264+Q264+T264+W264+Z264+AC264+AF264</f>
        <v>9</v>
      </c>
      <c r="AL263" s="83">
        <f>+C264+F264+I264+L264+O264+R264+U264+X264+AA264+AD264</f>
        <v>36</v>
      </c>
      <c r="AM263" s="83">
        <f>+RANK(AJ263,$AJ$263:$AJ$281,0)*100+RANK(AK263,$AK$263:$AK$281,1)*10+RANK(AL263,$AL$263:$AL$281,0)</f>
        <v>535</v>
      </c>
      <c r="AN263" s="83">
        <f>+RANK(AM263,$AM$263:$AM$281,1)</f>
        <v>5</v>
      </c>
    </row>
    <row r="264" spans="1:40" ht="15.95" customHeight="1">
      <c r="A264" s="78"/>
      <c r="B264" s="80"/>
      <c r="C264" s="75"/>
      <c r="D264" s="76"/>
      <c r="E264" s="77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53">
        <v>25</v>
      </c>
      <c r="P264" s="54" t="s">
        <v>225</v>
      </c>
      <c r="Q264" s="55">
        <v>0</v>
      </c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2"/>
      <c r="AH264" s="84"/>
      <c r="AI264" s="84"/>
      <c r="AJ264" s="84"/>
      <c r="AK264" s="84"/>
      <c r="AL264" s="84"/>
      <c r="AM264" s="84"/>
      <c r="AN264" s="84"/>
    </row>
    <row r="265" spans="1:40" ht="15.95" customHeight="1">
      <c r="A265" s="78">
        <v>92</v>
      </c>
      <c r="B265" s="79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2" t="s">
        <v>11</v>
      </c>
      <c r="G265" s="73"/>
      <c r="H265" s="74"/>
      <c r="I265" s="50"/>
      <c r="J265" s="51"/>
      <c r="K265" s="52"/>
      <c r="L265" s="50"/>
      <c r="M265" s="51"/>
      <c r="N265" s="52"/>
      <c r="O265" s="50"/>
      <c r="P265" s="51"/>
      <c r="Q265" s="52"/>
      <c r="R265" s="18" t="s">
        <v>148</v>
      </c>
      <c r="S265" s="19" t="s">
        <v>12</v>
      </c>
      <c r="T265" s="20">
        <v>13</v>
      </c>
      <c r="U265" s="50"/>
      <c r="V265" s="51"/>
      <c r="W265" s="52"/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1">
        <f>COUNTIF(C265:AF266,"○")</f>
        <v>5</v>
      </c>
      <c r="AH265" s="83">
        <f>COUNTIF(C265:AF266,"●")</f>
        <v>0</v>
      </c>
      <c r="AI265" s="83">
        <f>COUNTIF(C265:AF266,"△")</f>
        <v>0</v>
      </c>
      <c r="AJ265" s="83">
        <f t="shared" ref="AJ265" si="415">+AG265*3+AI265*1</f>
        <v>15</v>
      </c>
      <c r="AK265" s="83">
        <f t="shared" ref="AK265" si="416">+E266+H266+K266+N266+Q266+T266+W266+Z266+AC266+AF266</f>
        <v>24</v>
      </c>
      <c r="AL265" s="83">
        <f t="shared" ref="AL265" si="417">+C266+F266+I266+L266+O266+R266+U266+X266+AA266+AD266</f>
        <v>70</v>
      </c>
      <c r="AM265" s="83">
        <f t="shared" ref="AM265" si="418">+RANK(AJ265,$AJ$263:$AJ$281,0)*100+RANK(AK265,$AK$263:$AK$281,1)*10+RANK(AL265,$AL$263:$AL$281,0)</f>
        <v>151</v>
      </c>
      <c r="AN265" s="83">
        <f t="shared" ref="AN265" si="419">+RANK(AM265,$AM$263:$AM$281,1)</f>
        <v>2</v>
      </c>
    </row>
    <row r="266" spans="1:40" ht="15.95" customHeight="1">
      <c r="A266" s="78"/>
      <c r="B266" s="80"/>
      <c r="C266" s="21"/>
      <c r="D266" s="22" t="s">
        <v>12</v>
      </c>
      <c r="E266" s="23"/>
      <c r="F266" s="75"/>
      <c r="G266" s="76"/>
      <c r="H266" s="77"/>
      <c r="I266" s="53">
        <v>20</v>
      </c>
      <c r="J266" s="54" t="s">
        <v>225</v>
      </c>
      <c r="K266" s="55">
        <v>8</v>
      </c>
      <c r="L266" s="53">
        <v>14</v>
      </c>
      <c r="M266" s="54" t="s">
        <v>254</v>
      </c>
      <c r="N266" s="55">
        <v>8</v>
      </c>
      <c r="O266" s="53">
        <v>13</v>
      </c>
      <c r="P266" s="54" t="s">
        <v>225</v>
      </c>
      <c r="Q266" s="55">
        <v>4</v>
      </c>
      <c r="R266" s="21"/>
      <c r="S266" s="22" t="s">
        <v>12</v>
      </c>
      <c r="T266" s="23"/>
      <c r="U266" s="53">
        <v>11</v>
      </c>
      <c r="V266" s="54" t="s">
        <v>225</v>
      </c>
      <c r="W266" s="55">
        <v>1</v>
      </c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2"/>
      <c r="AH266" s="84"/>
      <c r="AI266" s="84"/>
      <c r="AJ266" s="84"/>
      <c r="AK266" s="84"/>
      <c r="AL266" s="84"/>
      <c r="AM266" s="84"/>
      <c r="AN266" s="84"/>
    </row>
    <row r="267" spans="1:40" ht="15.95" customHeight="1">
      <c r="A267" s="78">
        <v>93</v>
      </c>
      <c r="B267" s="79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72" t="s">
        <v>11</v>
      </c>
      <c r="J267" s="73"/>
      <c r="K267" s="74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50"/>
      <c r="V267" s="51"/>
      <c r="W267" s="52"/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1">
        <f>COUNTIF(C267:AF268,"○")</f>
        <v>1</v>
      </c>
      <c r="AH267" s="83">
        <f>COUNTIF(C267:AF268,"●")</f>
        <v>4</v>
      </c>
      <c r="AI267" s="83">
        <f>COUNTIF(C267:AF268,"△")</f>
        <v>0</v>
      </c>
      <c r="AJ267" s="83">
        <f t="shared" ref="AJ267" si="420">+AG267*3+AI267*1</f>
        <v>3</v>
      </c>
      <c r="AK267" s="83">
        <f t="shared" ref="AK267" si="421">+E268+H268+K268+N268+Q268+T268+W268+Z268+AC268+AF268</f>
        <v>54</v>
      </c>
      <c r="AL267" s="83">
        <f t="shared" ref="AL267" si="422">+C268+F268+I268+L268+O268+R268+U268+X268+AA268+AD268</f>
        <v>31</v>
      </c>
      <c r="AM267" s="83">
        <f t="shared" ref="AM267" si="423">+RANK(AJ267,$AJ$263:$AJ$281,0)*100+RANK(AK267,$AK$263:$AK$281,1)*10+RANK(AL267,$AL$263:$AL$281,0)</f>
        <v>686</v>
      </c>
      <c r="AN267" s="83">
        <f t="shared" ref="AN267" si="424">+RANK(AM267,$AM$263:$AM$281,1)</f>
        <v>7</v>
      </c>
    </row>
    <row r="268" spans="1:40" ht="15.95" customHeight="1">
      <c r="A268" s="78"/>
      <c r="B268" s="80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75"/>
      <c r="J268" s="76"/>
      <c r="K268" s="77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53">
        <v>16</v>
      </c>
      <c r="V268" s="54" t="s">
        <v>225</v>
      </c>
      <c r="W268" s="55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2"/>
      <c r="AH268" s="84"/>
      <c r="AI268" s="84"/>
      <c r="AJ268" s="84"/>
      <c r="AK268" s="84"/>
      <c r="AL268" s="84"/>
      <c r="AM268" s="84"/>
      <c r="AN268" s="84"/>
    </row>
    <row r="269" spans="1:40" ht="15.95" customHeight="1">
      <c r="A269" s="78">
        <v>94</v>
      </c>
      <c r="B269" s="79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38"/>
      <c r="G269" s="39"/>
      <c r="H269" s="40"/>
      <c r="I269" s="18" t="s">
        <v>148</v>
      </c>
      <c r="J269" s="19" t="s">
        <v>12</v>
      </c>
      <c r="K269" s="20">
        <v>18</v>
      </c>
      <c r="L269" s="72" t="s">
        <v>11</v>
      </c>
      <c r="M269" s="73"/>
      <c r="N269" s="74"/>
      <c r="O269" s="18" t="s">
        <v>148</v>
      </c>
      <c r="P269" s="19" t="s">
        <v>12</v>
      </c>
      <c r="Q269" s="20">
        <v>25</v>
      </c>
      <c r="R269" s="38"/>
      <c r="S269" s="39"/>
      <c r="T269" s="40"/>
      <c r="U269" s="50"/>
      <c r="V269" s="51"/>
      <c r="W269" s="52"/>
      <c r="X269" s="38"/>
      <c r="Y269" s="39"/>
      <c r="Z269" s="40"/>
      <c r="AA269" s="38"/>
      <c r="AB269" s="39"/>
      <c r="AC269" s="40"/>
      <c r="AD269" s="18" t="s">
        <v>148</v>
      </c>
      <c r="AE269" s="19" t="s">
        <v>12</v>
      </c>
      <c r="AF269" s="20">
        <v>30</v>
      </c>
      <c r="AG269" s="81">
        <f>COUNTIF(C269:AF270,"○")</f>
        <v>1</v>
      </c>
      <c r="AH269" s="83">
        <f>COUNTIF(C269:AF270,"●")</f>
        <v>4</v>
      </c>
      <c r="AI269" s="83">
        <f>COUNTIF(C269:AF270,"△")</f>
        <v>0</v>
      </c>
      <c r="AJ269" s="83">
        <f t="shared" ref="AJ269" si="425">+AG269*3+AI269*1</f>
        <v>3</v>
      </c>
      <c r="AK269" s="83">
        <f t="shared" ref="AK269" si="426">+E270+H270+K270+N270+Q270+T270+W270+Z270+AC270+AF270</f>
        <v>46</v>
      </c>
      <c r="AL269" s="83">
        <f t="shared" ref="AL269" si="427">+C270+F270+I270+L270+O270+R270+U270+X270+AA270+AD270</f>
        <v>21</v>
      </c>
      <c r="AM269" s="83">
        <f t="shared" ref="AM269" si="428">+RANK(AJ269,$AJ$263:$AJ$281,0)*100+RANK(AK269,$AK$263:$AK$281,1)*10+RANK(AL269,$AL$263:$AL$281,0)</f>
        <v>677</v>
      </c>
      <c r="AN269" s="83">
        <f t="shared" ref="AN269" si="429">+RANK(AM269,$AM$263:$AM$281,1)</f>
        <v>6</v>
      </c>
    </row>
    <row r="270" spans="1:40" ht="15.95" customHeight="1">
      <c r="A270" s="78"/>
      <c r="B270" s="80"/>
      <c r="C270" s="21"/>
      <c r="D270" s="22" t="s">
        <v>12</v>
      </c>
      <c r="E270" s="23"/>
      <c r="F270" s="41">
        <v>8</v>
      </c>
      <c r="G270" s="42" t="s">
        <v>255</v>
      </c>
      <c r="H270" s="43">
        <v>14</v>
      </c>
      <c r="I270" s="21"/>
      <c r="J270" s="22" t="s">
        <v>12</v>
      </c>
      <c r="K270" s="23"/>
      <c r="L270" s="75"/>
      <c r="M270" s="76"/>
      <c r="N270" s="77"/>
      <c r="O270" s="21"/>
      <c r="P270" s="22" t="s">
        <v>12</v>
      </c>
      <c r="Q270" s="23"/>
      <c r="R270" s="41">
        <v>4</v>
      </c>
      <c r="S270" s="42" t="s">
        <v>223</v>
      </c>
      <c r="T270" s="43">
        <v>15</v>
      </c>
      <c r="U270" s="53">
        <v>9</v>
      </c>
      <c r="V270" s="54" t="s">
        <v>262</v>
      </c>
      <c r="W270" s="55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21"/>
      <c r="AE270" s="22" t="s">
        <v>12</v>
      </c>
      <c r="AF270" s="23"/>
      <c r="AG270" s="82"/>
      <c r="AH270" s="84"/>
      <c r="AI270" s="84"/>
      <c r="AJ270" s="84"/>
      <c r="AK270" s="84"/>
      <c r="AL270" s="84"/>
      <c r="AM270" s="84"/>
      <c r="AN270" s="84"/>
    </row>
    <row r="271" spans="1:40" ht="15.95" customHeight="1">
      <c r="A271" s="78">
        <v>95</v>
      </c>
      <c r="B271" s="79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2" t="s">
        <v>11</v>
      </c>
      <c r="P271" s="73"/>
      <c r="Q271" s="74"/>
      <c r="R271" s="38"/>
      <c r="S271" s="39"/>
      <c r="T271" s="40"/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1">
        <f>COUNTIF(C271:AF272,"○")</f>
        <v>0</v>
      </c>
      <c r="AH271" s="83">
        <f>COUNTIF(C271:AF272,"●")</f>
        <v>4</v>
      </c>
      <c r="AI271" s="83">
        <f>COUNTIF(C271:AF272,"△")</f>
        <v>0</v>
      </c>
      <c r="AJ271" s="83">
        <f t="shared" ref="AJ271" si="430">+AG271*3+AI271*1</f>
        <v>0</v>
      </c>
      <c r="AK271" s="83">
        <f t="shared" ref="AK271" si="431">+E272+H272+K272+N272+Q272+T272+W272+Z272+AC272+AF272</f>
        <v>89</v>
      </c>
      <c r="AL271" s="83">
        <f t="shared" ref="AL271" si="432">+C272+F272+I272+L272+O272+R272+U272+X272+AA272+AD272</f>
        <v>9</v>
      </c>
      <c r="AM271" s="83">
        <f t="shared" ref="AM271" si="433">+RANK(AJ271,$AJ$263:$AJ$281,0)*100+RANK(AK271,$AK$263:$AK$281,1)*10+RANK(AL271,$AL$263:$AL$281,0)</f>
        <v>909</v>
      </c>
      <c r="AN271" s="83">
        <f t="shared" ref="AN271" si="434">+RANK(AM271,$AM$263:$AM$281,1)</f>
        <v>10</v>
      </c>
    </row>
    <row r="272" spans="1:40" ht="15.95" customHeight="1">
      <c r="A272" s="78"/>
      <c r="B272" s="80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21"/>
      <c r="J272" s="22" t="s">
        <v>12</v>
      </c>
      <c r="K272" s="23"/>
      <c r="L272" s="21"/>
      <c r="M272" s="22" t="s">
        <v>12</v>
      </c>
      <c r="N272" s="23"/>
      <c r="O272" s="75"/>
      <c r="P272" s="76"/>
      <c r="Q272" s="77"/>
      <c r="R272" s="41">
        <v>5</v>
      </c>
      <c r="S272" s="42" t="s">
        <v>223</v>
      </c>
      <c r="T272" s="43">
        <v>27</v>
      </c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2"/>
      <c r="AH272" s="84"/>
      <c r="AI272" s="84"/>
      <c r="AJ272" s="84"/>
      <c r="AK272" s="84"/>
      <c r="AL272" s="84"/>
      <c r="AM272" s="84"/>
      <c r="AN272" s="84"/>
    </row>
    <row r="273" spans="1:40" ht="15.95" customHeight="1">
      <c r="A273" s="78">
        <v>96</v>
      </c>
      <c r="B273" s="79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50"/>
      <c r="M273" s="51"/>
      <c r="N273" s="52"/>
      <c r="O273" s="50"/>
      <c r="P273" s="51"/>
      <c r="Q273" s="52"/>
      <c r="R273" s="72" t="s">
        <v>11</v>
      </c>
      <c r="S273" s="73"/>
      <c r="T273" s="74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1">
        <f>COUNTIF(C273:AF274,"○")</f>
        <v>4</v>
      </c>
      <c r="AH273" s="83">
        <f>COUNTIF(C273:AF274,"●")</f>
        <v>1</v>
      </c>
      <c r="AI273" s="83">
        <f>COUNTIF(C273:AF274,"△")</f>
        <v>0</v>
      </c>
      <c r="AJ273" s="83">
        <f t="shared" ref="AJ273" si="435">+AG273*3+AI273*1</f>
        <v>12</v>
      </c>
      <c r="AK273" s="83">
        <f t="shared" ref="AK273" si="436">+E274+H274+K274+N274+Q274+T274+W274+Z274+AC274+AF274</f>
        <v>22</v>
      </c>
      <c r="AL273" s="83">
        <f t="shared" ref="AL273" si="437">+C274+F274+I274+L274+O274+R274+U274+X274+AA274+AD274</f>
        <v>67</v>
      </c>
      <c r="AM273" s="83">
        <f t="shared" ref="AM273" si="438">+RANK(AJ273,$AJ$263:$AJ$281,0)*100+RANK(AK273,$AK$263:$AK$281,1)*10+RANK(AL273,$AL$263:$AL$281,0)</f>
        <v>342</v>
      </c>
      <c r="AN273" s="83">
        <f t="shared" ref="AN273" si="439">+RANK(AM273,$AM$263:$AM$281,1)</f>
        <v>3</v>
      </c>
    </row>
    <row r="274" spans="1:40" ht="15.95" customHeight="1">
      <c r="A274" s="78"/>
      <c r="B274" s="80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53">
        <v>15</v>
      </c>
      <c r="M274" s="54" t="s">
        <v>225</v>
      </c>
      <c r="N274" s="55">
        <v>4</v>
      </c>
      <c r="O274" s="53">
        <v>27</v>
      </c>
      <c r="P274" s="54" t="s">
        <v>225</v>
      </c>
      <c r="Q274" s="55">
        <v>5</v>
      </c>
      <c r="R274" s="75"/>
      <c r="S274" s="76"/>
      <c r="T274" s="77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2"/>
      <c r="AH274" s="84"/>
      <c r="AI274" s="84"/>
      <c r="AJ274" s="84"/>
      <c r="AK274" s="84"/>
      <c r="AL274" s="84"/>
      <c r="AM274" s="84"/>
      <c r="AN274" s="84"/>
    </row>
    <row r="275" spans="1:40" ht="15.95" customHeight="1">
      <c r="A275" s="78">
        <v>97</v>
      </c>
      <c r="B275" s="79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38"/>
      <c r="G275" s="39"/>
      <c r="H275" s="40"/>
      <c r="I275" s="38"/>
      <c r="J275" s="39"/>
      <c r="K275" s="40"/>
      <c r="L275" s="38"/>
      <c r="M275" s="39"/>
      <c r="N275" s="40"/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2" t="s">
        <v>11</v>
      </c>
      <c r="V275" s="73"/>
      <c r="W275" s="74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1">
        <f>COUNTIF(C275:AF276,"○")</f>
        <v>0</v>
      </c>
      <c r="AH275" s="83">
        <f>COUNTIF(C275:AF276,"●")</f>
        <v>5</v>
      </c>
      <c r="AI275" s="83">
        <f>COUNTIF(C275:AF276,"△")</f>
        <v>0</v>
      </c>
      <c r="AJ275" s="83">
        <f t="shared" ref="AJ275" si="440">+AG275*3+AI275*1</f>
        <v>0</v>
      </c>
      <c r="AK275" s="83">
        <f t="shared" ref="AK275" si="441">+E276+H276+K276+N276+Q276+T276+W276+Z276+AC276+AF276</f>
        <v>67</v>
      </c>
      <c r="AL275" s="83">
        <f t="shared" ref="AL275" si="442">+C276+F276+I276+L276+O276+R276+U276+X276+AA276+AD276</f>
        <v>11</v>
      </c>
      <c r="AM275" s="83">
        <f t="shared" ref="AM275" si="443">+RANK(AJ275,$AJ$263:$AJ$281,0)*100+RANK(AK275,$AK$263:$AK$281,1)*10+RANK(AL275,$AL$263:$AL$281,0)</f>
        <v>898</v>
      </c>
      <c r="AN275" s="83">
        <f t="shared" ref="AN275" si="444">+RANK(AM275,$AM$263:$AM$281,1)</f>
        <v>9</v>
      </c>
    </row>
    <row r="276" spans="1:40" ht="15.95" customHeight="1">
      <c r="A276" s="78"/>
      <c r="B276" s="80"/>
      <c r="C276" s="21"/>
      <c r="D276" s="22" t="s">
        <v>12</v>
      </c>
      <c r="E276" s="23"/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5"/>
      <c r="V276" s="76"/>
      <c r="W276" s="77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2"/>
      <c r="AH276" s="84"/>
      <c r="AI276" s="84"/>
      <c r="AJ276" s="84"/>
      <c r="AK276" s="84"/>
      <c r="AL276" s="84"/>
      <c r="AM276" s="84"/>
      <c r="AN276" s="84"/>
    </row>
    <row r="277" spans="1:40" ht="15.95" customHeight="1">
      <c r="A277" s="78">
        <v>98</v>
      </c>
      <c r="B277" s="79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50"/>
      <c r="M277" s="51"/>
      <c r="N277" s="52"/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2" t="s">
        <v>11</v>
      </c>
      <c r="Y277" s="73"/>
      <c r="Z277" s="74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1">
        <f>COUNTIF(C277:AF278,"○")</f>
        <v>5</v>
      </c>
      <c r="AH277" s="83">
        <f>COUNTIF(C277:AF278,"●")</f>
        <v>0</v>
      </c>
      <c r="AI277" s="83">
        <f>COUNTIF(C277:AF278,"△")</f>
        <v>0</v>
      </c>
      <c r="AJ277" s="83">
        <f t="shared" ref="AJ277" si="445">+AG277*3+AI277*1</f>
        <v>15</v>
      </c>
      <c r="AK277" s="83">
        <f t="shared" ref="AK277" si="446">+E278+H278+K278+N278+Q278+T278+W278+Z278+AC278+AF278</f>
        <v>8</v>
      </c>
      <c r="AL277" s="83">
        <f t="shared" ref="AL277" si="447">+C278+F278+I278+L278+O278+R278+U278+X278+AA278+AD278</f>
        <v>61</v>
      </c>
      <c r="AM277" s="83">
        <f t="shared" ref="AM277" si="448">+RANK(AJ277,$AJ$263:$AJ$281,0)*100+RANK(AK277,$AK$263:$AK$281,1)*10+RANK(AL277,$AL$263:$AL$281,0)</f>
        <v>123</v>
      </c>
      <c r="AN277" s="83">
        <f t="shared" ref="AN277" si="449">+RANK(AM277,$AM$263:$AM$281,1)</f>
        <v>1</v>
      </c>
    </row>
    <row r="278" spans="1:40" ht="15.95" customHeight="1">
      <c r="A278" s="78"/>
      <c r="B278" s="80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53">
        <v>8</v>
      </c>
      <c r="M278" s="54" t="s">
        <v>225</v>
      </c>
      <c r="N278" s="55">
        <v>0</v>
      </c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5"/>
      <c r="Y278" s="76"/>
      <c r="Z278" s="77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2"/>
      <c r="AH278" s="84"/>
      <c r="AI278" s="84"/>
      <c r="AJ278" s="84"/>
      <c r="AK278" s="84"/>
      <c r="AL278" s="84"/>
      <c r="AM278" s="84"/>
      <c r="AN278" s="84"/>
    </row>
    <row r="279" spans="1:40" ht="15.95" customHeight="1">
      <c r="A279" s="78">
        <v>99</v>
      </c>
      <c r="B279" s="79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50"/>
      <c r="M279" s="51"/>
      <c r="N279" s="52"/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2" t="s">
        <v>11</v>
      </c>
      <c r="AB279" s="73"/>
      <c r="AC279" s="74"/>
      <c r="AD279" s="18" t="s">
        <v>148</v>
      </c>
      <c r="AE279" s="19" t="s">
        <v>12</v>
      </c>
      <c r="AF279" s="20">
        <v>45</v>
      </c>
      <c r="AG279" s="81">
        <f>COUNTIF(C279:AF280,"○")</f>
        <v>3</v>
      </c>
      <c r="AH279" s="83">
        <f>COUNTIF(C279:AF280,"●")</f>
        <v>0</v>
      </c>
      <c r="AI279" s="83">
        <f>COUNTIF(C279:AF280,"△")</f>
        <v>0</v>
      </c>
      <c r="AJ279" s="83">
        <f t="shared" ref="AJ279" si="450">+AG279*3+AI279*1</f>
        <v>9</v>
      </c>
      <c r="AK279" s="83">
        <f t="shared" ref="AK279" si="451">+E280+H280+K280+N280+Q280+T280+W280+Z280+AC280+AF280</f>
        <v>4</v>
      </c>
      <c r="AL279" s="83">
        <f t="shared" ref="AL279" si="452">+C280+F280+I280+L280+O280+R280+U280+X280+AA280+AD280</f>
        <v>40</v>
      </c>
      <c r="AM279" s="83">
        <f t="shared" ref="AM279" si="453">+RANK(AJ279,$AJ$263:$AJ$281,0)*100+RANK(AK279,$AK$263:$AK$281,1)*10+RANK(AL279,$AL$263:$AL$281,0)</f>
        <v>414</v>
      </c>
      <c r="AN279" s="83">
        <f t="shared" ref="AN279" si="454">+RANK(AM279,$AM$263:$AM$281,1)</f>
        <v>4</v>
      </c>
    </row>
    <row r="280" spans="1:40" ht="15.95" customHeight="1">
      <c r="A280" s="78"/>
      <c r="B280" s="80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53">
        <v>6</v>
      </c>
      <c r="M280" s="54" t="s">
        <v>225</v>
      </c>
      <c r="N280" s="55">
        <v>0</v>
      </c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5"/>
      <c r="AB280" s="76"/>
      <c r="AC280" s="77"/>
      <c r="AD280" s="21"/>
      <c r="AE280" s="22" t="s">
        <v>12</v>
      </c>
      <c r="AF280" s="23"/>
      <c r="AG280" s="82"/>
      <c r="AH280" s="84"/>
      <c r="AI280" s="84"/>
      <c r="AJ280" s="84"/>
      <c r="AK280" s="84"/>
      <c r="AL280" s="84"/>
      <c r="AM280" s="84"/>
      <c r="AN280" s="84"/>
    </row>
    <row r="281" spans="1:40" ht="15.95" customHeight="1">
      <c r="A281" s="78">
        <v>100</v>
      </c>
      <c r="B281" s="79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2" t="s">
        <v>11</v>
      </c>
      <c r="AE281" s="73"/>
      <c r="AF281" s="74"/>
      <c r="AG281" s="81">
        <f>COUNTIF(C281:AF282,"○")</f>
        <v>0</v>
      </c>
      <c r="AH281" s="83">
        <f>COUNTIF(C281:AF282,"●")</f>
        <v>2</v>
      </c>
      <c r="AI281" s="83">
        <f>COUNTIF(C281:AF282,"△")</f>
        <v>0</v>
      </c>
      <c r="AJ281" s="83">
        <f t="shared" ref="AJ281" si="455">+AG281*3+AI281*1</f>
        <v>0</v>
      </c>
      <c r="AK281" s="83">
        <f t="shared" ref="AK281" si="456">+E282+H282+K282+N282+Q282+T282+W282+Z282+AC282+AF282</f>
        <v>29</v>
      </c>
      <c r="AL281" s="83">
        <f t="shared" ref="AL281" si="457">+C282+F282+I282+L282+O282+R282+U282+X282+AA282+AD282</f>
        <v>6</v>
      </c>
      <c r="AM281" s="83">
        <f t="shared" ref="AM281" si="458">+RANK(AJ281,$AJ$263:$AJ$281,0)*100+RANK(AK281,$AK$263:$AK$281,1)*10+RANK(AL281,$AL$263:$AL$281,0)</f>
        <v>870</v>
      </c>
      <c r="AN281" s="83">
        <f t="shared" ref="AN281" si="459">+RANK(AM281,$AM$263:$AM$281,1)</f>
        <v>8</v>
      </c>
    </row>
    <row r="282" spans="1:40" ht="15.95" customHeight="1">
      <c r="A282" s="78"/>
      <c r="B282" s="80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5"/>
      <c r="AE282" s="76"/>
      <c r="AF282" s="77"/>
      <c r="AG282" s="82"/>
      <c r="AH282" s="84"/>
      <c r="AI282" s="84"/>
      <c r="AJ282" s="84"/>
      <c r="AK282" s="84"/>
      <c r="AL282" s="84"/>
      <c r="AM282" s="84"/>
      <c r="AN282" s="84"/>
    </row>
    <row r="283" spans="1:40">
      <c r="AG283" s="13">
        <f>SUM(AG263:AG282)</f>
        <v>21</v>
      </c>
      <c r="AH283" s="13">
        <f>SUM(AH263:AH282)</f>
        <v>21</v>
      </c>
      <c r="AI283" s="13">
        <f>SUM(AI263:AI282)/2</f>
        <v>0</v>
      </c>
      <c r="AK283" s="13">
        <f>SUM(AK263:AK282)</f>
        <v>352</v>
      </c>
      <c r="AL283" s="13">
        <f>SUM(AL263:AL282)</f>
        <v>352</v>
      </c>
    </row>
    <row r="285" spans="1:40" ht="14.25">
      <c r="AG285" s="68">
        <f>AG283+AG254+AG225+AG196+AG167+AG138+AG109+AG80+AG52+AG23</f>
        <v>249</v>
      </c>
      <c r="AH285" s="68">
        <f t="shared" ref="AH285:AM285" si="460">AH283+AH254+AH225+AH196+AH167+AH138+AH109+AH80+AH52+AH23</f>
        <v>249</v>
      </c>
      <c r="AI285" s="68">
        <f>(AI283+AI254+AI225+AI196+AI167+AI138+AI109+AI80+AI52+AI23)</f>
        <v>6</v>
      </c>
      <c r="AJ285" s="68">
        <f t="shared" si="460"/>
        <v>0</v>
      </c>
      <c r="AK285" s="71">
        <f>AK283+AK254+AK225+AK196+AK167+AK138+AK109+AK80+AK52+AK23</f>
        <v>3921</v>
      </c>
      <c r="AL285" s="71">
        <f t="shared" si="460"/>
        <v>3921</v>
      </c>
      <c r="AM285" s="69">
        <f t="shared" si="460"/>
        <v>0</v>
      </c>
      <c r="AN285" s="70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9" sqref="D9"/>
    </sheetView>
  </sheetViews>
  <sheetFormatPr defaultRowHeight="13.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/>
    <row r="2" spans="1:9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>
      <c r="A3" s="3"/>
      <c r="B3" s="2"/>
      <c r="E3" s="3"/>
      <c r="F3" s="3"/>
      <c r="I3" s="4"/>
    </row>
    <row r="4" spans="1:9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>
      <c r="A5" s="3"/>
      <c r="B5" s="2"/>
      <c r="E5" s="3"/>
      <c r="F5" s="3"/>
      <c r="I5" s="4"/>
    </row>
    <row r="6" spans="1:9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>
      <c r="A7" s="3"/>
      <c r="B7" s="2"/>
      <c r="E7" s="3"/>
      <c r="F7" s="3"/>
      <c r="I7" s="4"/>
    </row>
    <row r="8" spans="1:9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>
      <c r="A9" s="3"/>
      <c r="B9" s="2"/>
      <c r="E9" s="3"/>
      <c r="F9" s="3"/>
      <c r="I9" s="4"/>
    </row>
    <row r="10" spans="1:9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>
      <c r="A11" s="3"/>
      <c r="B11" s="2"/>
      <c r="E11" s="3"/>
      <c r="F11" s="3"/>
      <c r="I11" s="4"/>
    </row>
    <row r="12" spans="1:9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>
      <c r="A13" s="3"/>
      <c r="B13" s="2"/>
      <c r="E13" s="3"/>
      <c r="F13" s="3"/>
      <c r="I13" s="4"/>
    </row>
    <row r="14" spans="1:9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>
      <c r="A15" s="3"/>
      <c r="B15" s="2"/>
      <c r="D15" s="28"/>
      <c r="E15" s="3"/>
      <c r="F15" s="3"/>
      <c r="G15" s="28"/>
      <c r="I15" s="28"/>
    </row>
    <row r="16" spans="1:9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>
      <c r="A17" s="3"/>
      <c r="B17" s="2"/>
      <c r="D17" s="24"/>
      <c r="E17" s="3"/>
      <c r="F17" s="3"/>
      <c r="G17" s="27"/>
      <c r="I17" s="24"/>
    </row>
    <row r="18" spans="1:9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>
      <c r="A19" s="3"/>
      <c r="B19" s="2"/>
      <c r="E19" s="3"/>
      <c r="F19" s="3"/>
      <c r="I19" s="4"/>
    </row>
    <row r="20" spans="1:9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>
      <c r="A21" s="3"/>
      <c r="B21" s="2"/>
      <c r="E21" s="3"/>
      <c r="F21" s="3"/>
      <c r="I21" s="4"/>
    </row>
    <row r="22" spans="1:9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>
      <c r="A23" s="3"/>
      <c r="B23" s="2"/>
      <c r="E23" s="3"/>
      <c r="F23" s="3"/>
      <c r="I23" s="4"/>
    </row>
    <row r="24" spans="1:9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>
      <c r="A25" s="3"/>
      <c r="B25" s="2"/>
      <c r="E25" s="3"/>
      <c r="F25" s="3"/>
      <c r="I25" s="4"/>
    </row>
    <row r="26" spans="1:9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>
      <c r="A27" s="3"/>
      <c r="B27" s="2"/>
      <c r="E27" s="3"/>
      <c r="F27" s="3"/>
      <c r="I27" s="4"/>
    </row>
    <row r="28" spans="1:9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>
      <c r="A29" s="3"/>
      <c r="B29" s="2"/>
      <c r="E29" s="3"/>
      <c r="F29" s="3"/>
      <c r="I29" s="4"/>
    </row>
    <row r="30" spans="1:9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>
      <c r="A31" s="3"/>
      <c r="E31" s="3"/>
      <c r="F31" s="3"/>
      <c r="G31" s="4"/>
      <c r="I31" s="4"/>
    </row>
    <row r="32" spans="1:9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>
      <c r="A33" s="3"/>
      <c r="B33" s="2"/>
      <c r="E33" s="3"/>
      <c r="F33" s="3"/>
      <c r="I33" s="4"/>
    </row>
    <row r="34" spans="1:9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>
      <c r="A35" s="3"/>
      <c r="B35" s="2"/>
      <c r="E35" s="3"/>
      <c r="F35" s="3"/>
      <c r="G35" s="4"/>
      <c r="I35" s="4"/>
    </row>
    <row r="36" spans="1:9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>
      <c r="A37" s="3"/>
      <c r="B37" s="2"/>
      <c r="E37" s="3"/>
      <c r="F37" s="3"/>
      <c r="G37" s="4"/>
      <c r="I37" s="4"/>
    </row>
    <row r="38" spans="1:9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>
      <c r="A39" s="3"/>
      <c r="B39" s="2"/>
      <c r="E39" s="3"/>
      <c r="F39" s="3"/>
      <c r="G39" s="4"/>
      <c r="I39" s="4"/>
    </row>
    <row r="40" spans="1:9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>
      <c r="A41" s="3"/>
      <c r="B41" s="2"/>
      <c r="D41" s="24"/>
      <c r="E41" s="3"/>
      <c r="F41" s="3"/>
      <c r="G41" s="27"/>
      <c r="I41" s="4"/>
    </row>
    <row r="42" spans="1:9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>
      <c r="A43" s="3"/>
      <c r="B43" s="2"/>
      <c r="D43" s="15"/>
      <c r="E43" s="3"/>
      <c r="F43" s="3"/>
      <c r="G43" s="31"/>
    </row>
    <row r="44" spans="1:9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>
      <c r="A45" s="3"/>
      <c r="B45" s="2"/>
      <c r="D45" s="15"/>
      <c r="E45" s="3"/>
      <c r="F45" s="3"/>
      <c r="G45" s="31"/>
    </row>
    <row r="46" spans="1:9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>
      <c r="A47" s="3"/>
      <c r="B47" s="2"/>
      <c r="D47" s="15"/>
      <c r="E47" s="3"/>
      <c r="F47" s="3"/>
      <c r="G47" s="31"/>
    </row>
    <row r="48" spans="1:9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>
      <c r="A49" s="3"/>
      <c r="B49" s="2"/>
      <c r="D49" s="15"/>
      <c r="E49" s="3"/>
      <c r="F49" s="3"/>
      <c r="G49" s="31"/>
    </row>
    <row r="50" spans="1:9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>
      <c r="A51" s="3"/>
      <c r="B51" s="2"/>
      <c r="D51" s="15"/>
      <c r="E51" s="3"/>
      <c r="F51" s="3"/>
      <c r="G51" s="31"/>
    </row>
    <row r="52" spans="1:9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>
      <c r="A53" s="3"/>
      <c r="B53" s="2"/>
      <c r="D53" s="15"/>
      <c r="E53" s="3"/>
      <c r="F53" s="3"/>
      <c r="G53" s="15"/>
    </row>
    <row r="54" spans="1:9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>
      <c r="A55" s="3"/>
      <c r="B55" s="2"/>
      <c r="D55" s="15"/>
      <c r="E55" s="3"/>
      <c r="F55" s="3"/>
      <c r="G55" s="15"/>
    </row>
    <row r="56" spans="1:9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>
      <c r="A57" s="3"/>
      <c r="B57" s="2"/>
      <c r="D57" s="15"/>
      <c r="E57" s="3"/>
      <c r="F57" s="3"/>
      <c r="G57" s="15"/>
    </row>
    <row r="58" spans="1:9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>
      <c r="A59" s="3"/>
      <c r="B59" s="2"/>
      <c r="E59" s="3"/>
      <c r="F59" s="3"/>
      <c r="I59" s="4"/>
    </row>
    <row r="60" spans="1:9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>
      <c r="A61" s="3"/>
      <c r="B61" s="2"/>
      <c r="D61" s="15"/>
      <c r="E61" s="3"/>
      <c r="F61" s="3"/>
      <c r="G61" s="15"/>
    </row>
    <row r="62" spans="1:9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>
      <c r="A63" s="3"/>
      <c r="B63" s="2"/>
      <c r="E63" s="3"/>
      <c r="F63" s="3"/>
      <c r="I63" s="4"/>
    </row>
    <row r="64" spans="1:9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>
      <c r="A65" s="3"/>
      <c r="B65" s="2"/>
      <c r="E65" s="3"/>
      <c r="F65" s="3"/>
    </row>
    <row r="66" spans="1:9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>
      <c r="A67" s="3"/>
      <c r="B67" s="2"/>
      <c r="E67" s="3"/>
      <c r="F67" s="3"/>
    </row>
    <row r="68" spans="1:9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>
      <c r="A69" s="3"/>
      <c r="B69" s="2"/>
      <c r="E69" s="3"/>
      <c r="F69" s="3"/>
    </row>
    <row r="70" spans="1:9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>
      <c r="A71" s="3"/>
      <c r="B71" s="28"/>
      <c r="D71" s="15"/>
      <c r="E71" s="3"/>
      <c r="F71" s="3"/>
      <c r="G71" s="15"/>
    </row>
    <row r="72" spans="1:9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>
      <c r="A73" s="3"/>
      <c r="B73" s="27"/>
      <c r="E73" s="3"/>
      <c r="F73" s="3"/>
      <c r="I73" s="4"/>
    </row>
    <row r="74" spans="1:9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>
      <c r="A75" s="3"/>
      <c r="B75" s="2"/>
      <c r="D75" s="28"/>
      <c r="E75" s="3"/>
      <c r="F75" s="3"/>
      <c r="I75" s="4"/>
    </row>
    <row r="76" spans="1:9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>
      <c r="A77" s="3"/>
      <c r="B77" s="29"/>
      <c r="D77" s="24"/>
      <c r="E77" s="3"/>
      <c r="F77" s="3"/>
      <c r="G77" s="15"/>
    </row>
    <row r="78" spans="1:9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>
      <c r="A79" s="3"/>
      <c r="B79" s="27"/>
      <c r="D79" s="15"/>
      <c r="E79" s="3"/>
      <c r="F79" s="3"/>
    </row>
    <row r="80" spans="1:9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>
      <c r="A81" s="3"/>
      <c r="B81" s="2"/>
      <c r="E81" s="3"/>
      <c r="F81" s="3"/>
      <c r="G81" s="15"/>
    </row>
    <row r="82" spans="1:9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>
      <c r="A83" s="3"/>
      <c r="B83" s="15"/>
      <c r="E83" s="3"/>
      <c r="F83" s="3"/>
      <c r="G83" s="15"/>
    </row>
    <row r="84" spans="1:9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>
      <c r="A85" s="3"/>
      <c r="B85" s="2"/>
      <c r="E85" s="3"/>
      <c r="F85" s="3"/>
    </row>
    <row r="86" spans="1:9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>
      <c r="A87" s="3"/>
      <c r="B87" s="2"/>
      <c r="D87" s="15"/>
      <c r="E87" s="3"/>
      <c r="F87" s="3"/>
      <c r="G87" s="15"/>
    </row>
    <row r="88" spans="1:9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>
      <c r="A89" s="3"/>
      <c r="B89" s="2"/>
      <c r="E89" s="3"/>
      <c r="F89" s="3"/>
      <c r="G89" s="15"/>
    </row>
    <row r="90" spans="1:9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>
      <c r="A91" s="3"/>
      <c r="B91" s="2"/>
      <c r="D91" s="28"/>
      <c r="E91" s="3"/>
      <c r="F91" s="3"/>
      <c r="G91" s="15"/>
    </row>
    <row r="92" spans="1:9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>
      <c r="A93" s="3"/>
      <c r="B93" s="2"/>
      <c r="D93" s="28"/>
      <c r="E93" s="3"/>
      <c r="F93" s="3"/>
      <c r="G93" s="28"/>
      <c r="I93" s="28"/>
    </row>
    <row r="94" spans="1:9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>
      <c r="A95" s="3"/>
      <c r="D95" s="15"/>
      <c r="E95" s="3"/>
      <c r="F95" s="3"/>
      <c r="G95" s="15"/>
      <c r="I95" s="4"/>
    </row>
    <row r="96" spans="1:9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>
      <c r="A97" s="3"/>
      <c r="B97" s="2"/>
      <c r="D97" s="15"/>
      <c r="E97" s="3"/>
      <c r="F97" s="3"/>
      <c r="I97" s="4"/>
    </row>
    <row r="98" spans="1:11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>
      <c r="A99" s="3"/>
      <c r="B99" s="2"/>
      <c r="D99" s="15"/>
      <c r="E99" s="3"/>
      <c r="F99" s="3"/>
      <c r="G99" s="15"/>
      <c r="I99" s="4"/>
    </row>
    <row r="100" spans="1:11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>
      <c r="A101" s="3"/>
      <c r="D101" s="15"/>
      <c r="E101" s="3"/>
      <c r="F101" s="3"/>
    </row>
    <row r="102" spans="1:11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>
      <c r="A103" s="3"/>
      <c r="B103" s="15"/>
      <c r="D103" s="15"/>
      <c r="E103" s="3"/>
      <c r="F103" s="3"/>
    </row>
    <row r="104" spans="1:11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>
      <c r="A105" s="3"/>
      <c r="B105" s="2"/>
      <c r="E105" s="3"/>
      <c r="F105" s="3"/>
      <c r="I105" s="4"/>
    </row>
    <row r="106" spans="1:11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>
      <c r="A107" s="3"/>
      <c r="B107" s="2"/>
      <c r="D107" s="15"/>
      <c r="E107" s="3"/>
      <c r="F107" s="3"/>
      <c r="G107" s="15"/>
      <c r="I107" s="4"/>
    </row>
    <row r="108" spans="1:11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>
      <c r="A109" s="3"/>
      <c r="B109" s="2"/>
      <c r="D109" s="15"/>
      <c r="E109" s="3"/>
      <c r="F109" s="3"/>
      <c r="G109" s="29"/>
      <c r="I109" s="4"/>
    </row>
    <row r="110" spans="1:11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>
      <c r="A111" s="3"/>
      <c r="B111" s="2"/>
      <c r="D111" s="15"/>
      <c r="E111" s="3"/>
      <c r="F111" s="3"/>
      <c r="G111" s="27"/>
      <c r="I111" s="4"/>
    </row>
    <row r="112" spans="1:11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>
      <c r="A113" s="3"/>
      <c r="B113" s="2"/>
      <c r="E113" s="3"/>
      <c r="F113" s="3"/>
      <c r="I113" s="4"/>
    </row>
    <row r="114" spans="1:11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>
      <c r="A115" s="3"/>
      <c r="B115" s="2"/>
      <c r="E115" s="3"/>
      <c r="F115" s="3"/>
      <c r="I115" s="24"/>
    </row>
    <row r="116" spans="1:11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>
      <c r="A117" s="3"/>
      <c r="B117" s="30"/>
      <c r="E117" s="3"/>
      <c r="F117" s="3"/>
      <c r="I117" s="4"/>
    </row>
    <row r="118" spans="1:11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>
      <c r="A119" s="3"/>
      <c r="B119" s="2"/>
      <c r="D119" s="15"/>
      <c r="E119" s="3"/>
      <c r="F119" s="3"/>
      <c r="G119" s="15"/>
      <c r="I119" s="4"/>
    </row>
    <row r="120" spans="1:11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>
      <c r="A121" s="3"/>
      <c r="B121" s="2"/>
      <c r="E121" s="3"/>
      <c r="F121" s="3"/>
      <c r="G121" s="4"/>
      <c r="I121" s="4"/>
    </row>
    <row r="122" spans="1:11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>
      <c r="A123" s="3"/>
      <c r="B123" s="2"/>
      <c r="E123" s="3"/>
      <c r="F123" s="3"/>
      <c r="G123" s="4"/>
      <c r="I123" s="4"/>
    </row>
    <row r="124" spans="1:11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>
      <c r="A125" s="3"/>
      <c r="B125" s="2"/>
      <c r="E125" s="3"/>
      <c r="F125" s="3"/>
    </row>
    <row r="126" spans="1:11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>
      <c r="A127" s="3"/>
      <c r="B127" s="2"/>
      <c r="E127" s="3"/>
      <c r="F127" s="3"/>
      <c r="I127" s="4"/>
    </row>
    <row r="128" spans="1:11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>
      <c r="A129" s="3"/>
      <c r="D129" s="15"/>
      <c r="E129" s="3"/>
      <c r="F129" s="3"/>
      <c r="I129" s="4"/>
    </row>
    <row r="130" spans="1:9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>
      <c r="A131" s="3"/>
      <c r="E131" s="3"/>
      <c r="F131" s="3"/>
      <c r="G131" s="4"/>
      <c r="I131" s="4"/>
    </row>
    <row r="132" spans="1:9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>
      <c r="A133" s="3"/>
      <c r="B133" s="28"/>
      <c r="E133" s="3"/>
      <c r="F133" s="3"/>
      <c r="G133" s="15"/>
      <c r="I133" s="4"/>
    </row>
    <row r="134" spans="1:9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>
      <c r="A135" s="3"/>
      <c r="B135" s="2"/>
      <c r="E135" s="3"/>
      <c r="F135" s="3"/>
      <c r="G135" s="15"/>
    </row>
    <row r="136" spans="1:9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>
      <c r="A137" s="3"/>
      <c r="B137" s="2"/>
      <c r="E137" s="3"/>
      <c r="F137" s="3"/>
      <c r="I137" s="4"/>
    </row>
    <row r="138" spans="1:9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>
      <c r="A139" s="3"/>
      <c r="B139" s="27"/>
      <c r="E139" s="3"/>
      <c r="F139" s="3"/>
      <c r="I139" s="4"/>
    </row>
    <row r="140" spans="1:9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>
      <c r="A141" s="3"/>
      <c r="B141" s="2"/>
      <c r="D141" s="15"/>
      <c r="E141" s="3"/>
      <c r="F141" s="3"/>
      <c r="G141" s="15"/>
    </row>
    <row r="142" spans="1:9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>
      <c r="A143" s="3"/>
      <c r="D143" s="15"/>
      <c r="E143" s="3"/>
      <c r="F143" s="3"/>
      <c r="G143" s="15"/>
    </row>
    <row r="144" spans="1:9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>
      <c r="A145" s="3"/>
      <c r="B145" s="2"/>
      <c r="E145" s="3"/>
      <c r="F145" s="3"/>
      <c r="G145" s="15"/>
    </row>
    <row r="146" spans="1:9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>
      <c r="A147" s="3"/>
      <c r="D147" s="24"/>
      <c r="E147" s="3"/>
      <c r="F147" s="3"/>
      <c r="G147" s="15"/>
    </row>
    <row r="148" spans="1:9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>
      <c r="A149" s="3"/>
      <c r="D149" s="15"/>
      <c r="E149" s="3"/>
      <c r="F149" s="3"/>
      <c r="I149" s="4"/>
    </row>
    <row r="150" spans="1:9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>
      <c r="A151" s="3"/>
      <c r="D151" s="24"/>
      <c r="E151" s="3"/>
      <c r="F151" s="3"/>
      <c r="G151" s="27"/>
      <c r="I151" s="24"/>
    </row>
    <row r="152" spans="1:9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>
      <c r="A153" s="3"/>
      <c r="B153" s="2"/>
      <c r="D153" s="15"/>
      <c r="E153" s="3"/>
      <c r="F153" s="3"/>
      <c r="G153" s="15"/>
    </row>
    <row r="154" spans="1:9" ht="31.9" customHeight="1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>
      <c r="A155" s="3"/>
      <c r="B155" s="29"/>
      <c r="E155" s="3"/>
      <c r="F155" s="3"/>
      <c r="I155" s="4"/>
    </row>
    <row r="156" spans="1:9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>
      <c r="A157" s="3"/>
      <c r="B157" s="27"/>
      <c r="E157" s="3"/>
      <c r="F157" s="3"/>
      <c r="G157" s="27"/>
      <c r="I157" s="4"/>
    </row>
    <row r="158" spans="1:9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>
      <c r="A159" s="3"/>
      <c r="B159" s="2"/>
      <c r="E159" s="3"/>
      <c r="F159" s="3"/>
      <c r="I159" s="4"/>
    </row>
    <row r="160" spans="1:9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>
      <c r="A161" s="3"/>
      <c r="B161" s="2"/>
      <c r="E161" s="3"/>
      <c r="F161" s="3"/>
      <c r="I161" s="4"/>
    </row>
    <row r="162" spans="1:9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>
      <c r="D163" s="24"/>
      <c r="E163" s="3"/>
      <c r="F163" s="3"/>
      <c r="G163" s="15"/>
    </row>
    <row r="164" spans="1:9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>
      <c r="A165" s="3"/>
      <c r="E165" s="3"/>
      <c r="I165" s="4"/>
    </row>
    <row r="166" spans="1:9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>
      <c r="A167" s="3"/>
      <c r="E167" s="34"/>
      <c r="F167" s="34"/>
      <c r="G167" s="4"/>
      <c r="H167" s="34"/>
      <c r="I167" s="28"/>
    </row>
    <row r="168" spans="1:9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>
      <c r="A169" s="3"/>
      <c r="E169" s="34"/>
      <c r="F169" s="34"/>
      <c r="G169" s="4"/>
      <c r="H169" s="34"/>
      <c r="I169" s="4"/>
    </row>
    <row r="170" spans="1:9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>
      <c r="A171" s="3"/>
      <c r="B171" s="2"/>
      <c r="E171" s="34"/>
      <c r="F171" s="34"/>
      <c r="G171" s="4"/>
      <c r="H171" s="34"/>
      <c r="I171" s="4"/>
    </row>
    <row r="172" spans="1:9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>
      <c r="A173" s="3"/>
      <c r="B173" s="29"/>
      <c r="E173" s="34"/>
      <c r="F173" s="34"/>
      <c r="G173" s="4"/>
      <c r="H173" s="34"/>
      <c r="I173" s="4"/>
    </row>
    <row r="174" spans="1:9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>
      <c r="A175" s="3"/>
      <c r="B175" s="27"/>
      <c r="E175" s="34"/>
      <c r="F175" s="34"/>
      <c r="G175" s="4"/>
      <c r="H175" s="34"/>
      <c r="I175" s="4"/>
    </row>
    <row r="176" spans="1:9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>
      <c r="A177" s="3"/>
      <c r="B177" s="2"/>
      <c r="E177" s="34"/>
      <c r="F177" s="34"/>
      <c r="G177" s="4"/>
      <c r="H177" s="34"/>
      <c r="I177" s="4"/>
    </row>
    <row r="178" spans="1:9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>
      <c r="A179" s="3"/>
      <c r="B179" s="2"/>
      <c r="E179" s="34"/>
      <c r="F179" s="34"/>
      <c r="G179" s="28"/>
      <c r="H179" s="34"/>
      <c r="I179" s="4"/>
    </row>
    <row r="180" spans="1:9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>
      <c r="A181" s="3"/>
      <c r="B181" s="2"/>
      <c r="D181" s="28"/>
      <c r="E181" s="34"/>
      <c r="F181" s="34"/>
      <c r="G181" s="24"/>
      <c r="H181" s="34"/>
      <c r="I181" s="28"/>
    </row>
    <row r="182" spans="1:9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>
      <c r="D183" s="24"/>
      <c r="E183" s="34"/>
      <c r="F183" s="34"/>
      <c r="G183" s="4"/>
      <c r="H183" s="34"/>
      <c r="I183" s="24"/>
    </row>
    <row r="184" spans="1:9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>
      <c r="A185" s="3"/>
      <c r="E185" s="34"/>
      <c r="F185" s="34"/>
      <c r="G185" s="4"/>
      <c r="H185" s="34"/>
      <c r="I185" s="4"/>
    </row>
    <row r="186" spans="1:9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>
      <c r="A187" s="3"/>
      <c r="D187" s="28"/>
      <c r="E187" s="34"/>
      <c r="F187" s="34"/>
      <c r="G187" s="4"/>
      <c r="H187" s="34"/>
      <c r="I187" s="4"/>
    </row>
    <row r="188" spans="1:9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>
      <c r="A189" s="3"/>
      <c r="E189" s="34"/>
      <c r="F189" s="34"/>
      <c r="G189" s="4"/>
      <c r="H189" s="34"/>
      <c r="I189" s="4"/>
    </row>
    <row r="190" spans="1:9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>
      <c r="A191" s="3"/>
      <c r="B191" s="2"/>
      <c r="E191" s="34"/>
      <c r="F191" s="34"/>
      <c r="G191" s="4"/>
      <c r="H191" s="34"/>
      <c r="I191" s="4"/>
    </row>
    <row r="192" spans="1:9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>
      <c r="A193" s="3"/>
      <c r="B193" s="29"/>
      <c r="E193" s="34"/>
      <c r="F193" s="34"/>
      <c r="G193" s="4"/>
      <c r="H193" s="34"/>
      <c r="I193" s="4"/>
    </row>
    <row r="194" spans="1:9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>
      <c r="A195" s="3"/>
      <c r="B195" s="27"/>
      <c r="D195" s="15"/>
      <c r="E195" s="34"/>
      <c r="F195" s="34"/>
      <c r="G195" s="4"/>
      <c r="H195" s="34"/>
      <c r="I195" s="4"/>
    </row>
    <row r="196" spans="1:9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>
      <c r="A197" s="3"/>
      <c r="B197" s="2"/>
      <c r="D197" s="15"/>
      <c r="E197" s="34"/>
      <c r="F197" s="34"/>
      <c r="G197" s="4"/>
      <c r="H197" s="34"/>
      <c r="I197" s="4"/>
    </row>
    <row r="198" spans="1:9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>
      <c r="A199" s="3"/>
      <c r="B199" s="2"/>
      <c r="E199" s="34"/>
      <c r="F199" s="34"/>
      <c r="G199" s="4"/>
      <c r="H199" s="34"/>
      <c r="I199" s="4"/>
    </row>
    <row r="200" spans="1:9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>
      <c r="E201" s="34"/>
      <c r="F201" s="34"/>
      <c r="G201" s="4"/>
      <c r="H201" s="34"/>
    </row>
    <row r="202" spans="1:9">
      <c r="B202" s="26"/>
      <c r="D202" s="24"/>
      <c r="E202" s="34"/>
      <c r="F202" s="34"/>
      <c r="G202" s="24"/>
      <c r="H202" s="34"/>
    </row>
    <row r="203" spans="1:9">
      <c r="E203" s="34"/>
      <c r="F203" s="34"/>
      <c r="G203" s="4"/>
      <c r="H203" s="34"/>
    </row>
    <row r="204" spans="1:9">
      <c r="B204" s="24"/>
      <c r="D204" s="24"/>
      <c r="E204" s="34"/>
      <c r="F204" s="34"/>
      <c r="G204" s="24"/>
      <c r="H204" s="34"/>
    </row>
    <row r="205" spans="1:9">
      <c r="E205" s="34"/>
      <c r="F205" s="34"/>
      <c r="G205" s="4"/>
      <c r="H205" s="34"/>
    </row>
    <row r="206" spans="1:9">
      <c r="B206" s="24"/>
      <c r="D206" s="24"/>
      <c r="E206" s="34"/>
      <c r="F206" s="34"/>
      <c r="G206" s="27"/>
    </row>
    <row r="207" spans="1:9">
      <c r="E207" s="34"/>
      <c r="F207" s="34"/>
    </row>
    <row r="208" spans="1:9">
      <c r="B208" s="25"/>
      <c r="D208" s="24"/>
      <c r="E208" s="3"/>
      <c r="F208" s="3"/>
      <c r="G208" s="24"/>
    </row>
    <row r="209" spans="2:7">
      <c r="E209" s="3"/>
      <c r="F209" s="3"/>
    </row>
    <row r="210" spans="2:7">
      <c r="B210" s="24"/>
      <c r="D210" s="24"/>
      <c r="E210" s="3"/>
      <c r="F210" s="3"/>
      <c r="G210" s="27"/>
    </row>
    <row r="211" spans="2:7">
      <c r="E211" s="3"/>
      <c r="F211" s="3"/>
    </row>
    <row r="212" spans="2:7">
      <c r="B212" s="24"/>
      <c r="D212" s="24"/>
      <c r="E212" s="3"/>
      <c r="F212" s="3"/>
      <c r="G212" s="27"/>
    </row>
    <row r="213" spans="2:7">
      <c r="E213" s="3"/>
      <c r="F213" s="3"/>
    </row>
    <row r="214" spans="2:7">
      <c r="B214" s="24"/>
      <c r="D214" s="24"/>
      <c r="E214" s="3"/>
      <c r="F214" s="3"/>
      <c r="G214" s="27"/>
    </row>
    <row r="215" spans="2:7">
      <c r="E215" s="3"/>
      <c r="F215" s="3"/>
      <c r="G215" s="4"/>
    </row>
    <row r="216" spans="2:7">
      <c r="B216" s="24"/>
      <c r="D216" s="24"/>
      <c r="E216" s="3"/>
      <c r="F216" s="3"/>
      <c r="G216" s="27"/>
    </row>
    <row r="217" spans="2:7">
      <c r="E217" s="3"/>
      <c r="F217" s="3"/>
    </row>
    <row r="218" spans="2:7">
      <c r="B218" s="24"/>
      <c r="D218" s="24"/>
      <c r="E218" s="3"/>
      <c r="F218" s="3"/>
      <c r="G218" s="24"/>
    </row>
    <row r="219" spans="2:7">
      <c r="E219" s="3"/>
      <c r="F219" s="3"/>
      <c r="G219" s="4"/>
    </row>
    <row r="220" spans="2:7">
      <c r="B220" s="24"/>
      <c r="D220" s="24"/>
      <c r="E220" s="3"/>
      <c r="F220" s="3"/>
      <c r="G220" s="27"/>
    </row>
    <row r="221" spans="2:7">
      <c r="E221" s="3"/>
      <c r="F221" s="3"/>
      <c r="G221" s="4"/>
    </row>
    <row r="222" spans="2:7">
      <c r="B222" s="24"/>
      <c r="D222" s="24"/>
      <c r="E222" s="3"/>
      <c r="F222" s="3"/>
      <c r="G222" s="24"/>
    </row>
    <row r="223" spans="2:7">
      <c r="E223" s="3"/>
      <c r="F223" s="3"/>
      <c r="G223" s="4"/>
    </row>
    <row r="224" spans="2:7">
      <c r="B224" s="24"/>
      <c r="D224" s="24"/>
      <c r="E224" s="3"/>
      <c r="F224" s="3"/>
      <c r="G224" s="27"/>
    </row>
    <row r="225" spans="2:6">
      <c r="E225" s="3"/>
      <c r="F225" s="3"/>
    </row>
    <row r="226" spans="2:6">
      <c r="B226" s="24"/>
      <c r="D226" s="24"/>
      <c r="E226" s="3"/>
      <c r="F226" s="3"/>
    </row>
    <row r="228" spans="2:6">
      <c r="B228" s="24"/>
      <c r="D228" s="26"/>
    </row>
    <row r="230" spans="2:6">
      <c r="B230" s="24"/>
      <c r="D230" s="24"/>
    </row>
    <row r="232" spans="2:6">
      <c r="B232" s="24"/>
      <c r="D232" s="24"/>
    </row>
    <row r="234" spans="2:6">
      <c r="B234" s="24"/>
      <c r="D234" s="25"/>
    </row>
    <row r="236" spans="2:6">
      <c r="B236" s="24"/>
      <c r="D236" s="24"/>
    </row>
    <row r="238" spans="2:6">
      <c r="B238" s="24"/>
      <c r="D238" s="24"/>
    </row>
    <row r="240" spans="2:6">
      <c r="B240" s="24"/>
      <c r="D240" s="24"/>
    </row>
    <row r="242" spans="2:4">
      <c r="B242" s="24"/>
      <c r="D242" s="24"/>
    </row>
    <row r="244" spans="2:4">
      <c r="B244" s="24"/>
      <c r="D244" s="24"/>
    </row>
    <row r="246" spans="2:4">
      <c r="B246" s="24"/>
      <c r="D246" s="24"/>
    </row>
    <row r="248" spans="2:4">
      <c r="B248" s="24"/>
      <c r="D248" s="24"/>
    </row>
    <row r="250" spans="2:4">
      <c r="B250" s="24"/>
      <c r="D250" s="24"/>
    </row>
    <row r="252" spans="2:4">
      <c r="B252" s="24"/>
      <c r="D252" s="24"/>
    </row>
    <row r="254" spans="2:4">
      <c r="B254" s="24"/>
      <c r="D254" s="24"/>
    </row>
    <row r="256" spans="2:4">
      <c r="B256" s="24"/>
      <c r="D256" s="24"/>
    </row>
    <row r="258" spans="4:4">
      <c r="D258" s="24"/>
    </row>
    <row r="260" spans="4:4">
      <c r="D260" s="24"/>
    </row>
    <row r="262" spans="4:4">
      <c r="D262" s="24"/>
    </row>
    <row r="264" spans="4:4">
      <c r="D264" s="24"/>
    </row>
    <row r="266" spans="4:4">
      <c r="D266" s="24"/>
    </row>
    <row r="268" spans="4:4">
      <c r="D268" s="24"/>
    </row>
    <row r="270" spans="4:4">
      <c r="D270" s="24"/>
    </row>
    <row r="272" spans="4:4">
      <c r="D272" s="24"/>
    </row>
    <row r="274" spans="4:4">
      <c r="D274" s="24"/>
    </row>
    <row r="276" spans="4:4">
      <c r="D276" s="24"/>
    </row>
    <row r="278" spans="4:4">
      <c r="D278" s="24"/>
    </row>
    <row r="280" spans="4:4">
      <c r="D280" s="24"/>
    </row>
    <row r="282" spans="4:4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2018-02-18T10:28:49Z</cp:lastPrinted>
  <dcterms:created xsi:type="dcterms:W3CDTF">1998-10-18T23:17:38Z</dcterms:created>
  <dcterms:modified xsi:type="dcterms:W3CDTF">2018-06-26T00:56:41Z</dcterms:modified>
</cp:coreProperties>
</file>